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03.intra.zennoh.or.jp\00営販企部\スマート農業推進室\2021年度\Z-GIS\ワークシート作成\"/>
    </mc:Choice>
  </mc:AlternateContent>
  <bookViews>
    <workbookView xWindow="-120" yWindow="-120" windowWidth="20730" windowHeight="11160"/>
  </bookViews>
  <sheets>
    <sheet name="目的・活用手順" sheetId="10" r:id="rId1"/>
    <sheet name="①リスト" sheetId="6" r:id="rId2"/>
    <sheet name="②明細" sheetId="4" r:id="rId3"/>
    <sheet name="③請求書" sheetId="9" r:id="rId4"/>
  </sheets>
  <definedNames>
    <definedName name="_xlnm._FilterDatabase" localSheetId="2" hidden="1">②明細!$A$2:$AD$52</definedName>
    <definedName name="ColumnTitle1">#REF!</definedName>
    <definedName name="ColumnTitleRegion1..E13.1">#REF!</definedName>
    <definedName name="Company_Name">#REF!</definedName>
    <definedName name="RowTitleRegion1..E5">#REF!</definedName>
  </definedNames>
  <calcPr calcId="162913"/>
</workbook>
</file>

<file path=xl/calcChain.xml><?xml version="1.0" encoding="utf-8"?>
<calcChain xmlns="http://schemas.openxmlformats.org/spreadsheetml/2006/main">
  <c r="J13" i="9" l="1"/>
  <c r="V50" i="4" l="1"/>
  <c r="V47" i="4"/>
  <c r="V46" i="4"/>
  <c r="V45" i="4"/>
  <c r="V44" i="4"/>
  <c r="V42" i="4"/>
  <c r="V41" i="4"/>
  <c r="V4" i="4"/>
  <c r="V38" i="4"/>
  <c r="V37" i="4"/>
  <c r="V39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5" i="4"/>
  <c r="AD4" i="4"/>
  <c r="AD3" i="4"/>
  <c r="H13" i="9" l="1"/>
  <c r="K13" i="9" s="1"/>
  <c r="L22" i="9" s="1"/>
  <c r="L23" i="9" l="1"/>
  <c r="L24" i="9" s="1"/>
  <c r="N4" i="4" l="1"/>
  <c r="Z4" i="4" s="1"/>
  <c r="R4" i="4"/>
  <c r="AA4" i="4" s="1"/>
  <c r="AB4" i="4"/>
  <c r="N3" i="4"/>
  <c r="Z3" i="4" s="1"/>
  <c r="R3" i="4"/>
  <c r="AA3" i="4" s="1"/>
  <c r="V3" i="4"/>
  <c r="AB3" i="4" s="1"/>
  <c r="N5" i="4"/>
  <c r="Z5" i="4" s="1"/>
  <c r="R5" i="4"/>
  <c r="AA5" i="4" s="1"/>
  <c r="V5" i="4"/>
  <c r="AB5" i="4" s="1"/>
  <c r="N6" i="4"/>
  <c r="Z6" i="4" s="1"/>
  <c r="R6" i="4"/>
  <c r="AA6" i="4" s="1"/>
  <c r="V6" i="4"/>
  <c r="AB6" i="4" s="1"/>
  <c r="N7" i="4"/>
  <c r="Z7" i="4" s="1"/>
  <c r="R7" i="4"/>
  <c r="AA7" i="4" s="1"/>
  <c r="V7" i="4"/>
  <c r="AB7" i="4" s="1"/>
  <c r="N8" i="4"/>
  <c r="Z8" i="4" s="1"/>
  <c r="R8" i="4"/>
  <c r="AA8" i="4" s="1"/>
  <c r="V8" i="4"/>
  <c r="AB8" i="4" s="1"/>
  <c r="N9" i="4"/>
  <c r="Z9" i="4" s="1"/>
  <c r="R9" i="4"/>
  <c r="AA9" i="4" s="1"/>
  <c r="V9" i="4"/>
  <c r="AB9" i="4" s="1"/>
  <c r="N10" i="4"/>
  <c r="Z10" i="4" s="1"/>
  <c r="R10" i="4"/>
  <c r="AA10" i="4" s="1"/>
  <c r="V10" i="4"/>
  <c r="AB10" i="4" s="1"/>
  <c r="N11" i="4"/>
  <c r="Z11" i="4" s="1"/>
  <c r="R11" i="4"/>
  <c r="AA11" i="4" s="1"/>
  <c r="V11" i="4"/>
  <c r="AB11" i="4" s="1"/>
  <c r="N12" i="4"/>
  <c r="Z12" i="4" s="1"/>
  <c r="R12" i="4"/>
  <c r="AA12" i="4" s="1"/>
  <c r="V12" i="4"/>
  <c r="AB12" i="4" s="1"/>
  <c r="N13" i="4"/>
  <c r="Z13" i="4" s="1"/>
  <c r="R13" i="4"/>
  <c r="AA13" i="4" s="1"/>
  <c r="V13" i="4"/>
  <c r="AB13" i="4" s="1"/>
  <c r="N14" i="4"/>
  <c r="Z14" i="4" s="1"/>
  <c r="R14" i="4"/>
  <c r="AA14" i="4" s="1"/>
  <c r="V14" i="4"/>
  <c r="AB14" i="4" s="1"/>
  <c r="N15" i="4"/>
  <c r="Z15" i="4" s="1"/>
  <c r="R15" i="4"/>
  <c r="AA15" i="4" s="1"/>
  <c r="V15" i="4"/>
  <c r="AB15" i="4" s="1"/>
  <c r="N16" i="4"/>
  <c r="Z16" i="4" s="1"/>
  <c r="R16" i="4"/>
  <c r="AA16" i="4" s="1"/>
  <c r="V16" i="4"/>
  <c r="AB16" i="4" s="1"/>
  <c r="N17" i="4"/>
  <c r="Z17" i="4" s="1"/>
  <c r="R17" i="4"/>
  <c r="AA17" i="4" s="1"/>
  <c r="V17" i="4"/>
  <c r="AB17" i="4" s="1"/>
  <c r="N18" i="4"/>
  <c r="Z18" i="4" s="1"/>
  <c r="R18" i="4"/>
  <c r="AA18" i="4" s="1"/>
  <c r="V18" i="4"/>
  <c r="AB18" i="4" s="1"/>
  <c r="N19" i="4"/>
  <c r="Z19" i="4" s="1"/>
  <c r="R19" i="4"/>
  <c r="AA19" i="4" s="1"/>
  <c r="V19" i="4"/>
  <c r="AB19" i="4" s="1"/>
  <c r="N20" i="4"/>
  <c r="Z20" i="4" s="1"/>
  <c r="R20" i="4"/>
  <c r="AA20" i="4" s="1"/>
  <c r="V20" i="4"/>
  <c r="AB20" i="4" s="1"/>
  <c r="N21" i="4"/>
  <c r="Z21" i="4" s="1"/>
  <c r="R21" i="4"/>
  <c r="AA21" i="4" s="1"/>
  <c r="V21" i="4"/>
  <c r="AB21" i="4" s="1"/>
  <c r="N22" i="4"/>
  <c r="Z22" i="4" s="1"/>
  <c r="R22" i="4"/>
  <c r="AA22" i="4" s="1"/>
  <c r="V22" i="4"/>
  <c r="AB22" i="4" s="1"/>
  <c r="N23" i="4"/>
  <c r="Z23" i="4" s="1"/>
  <c r="R23" i="4"/>
  <c r="AA23" i="4" s="1"/>
  <c r="V23" i="4"/>
  <c r="AB23" i="4" s="1"/>
  <c r="N24" i="4"/>
  <c r="Z24" i="4" s="1"/>
  <c r="R24" i="4"/>
  <c r="AA24" i="4" s="1"/>
  <c r="V24" i="4"/>
  <c r="AB24" i="4" s="1"/>
  <c r="N25" i="4"/>
  <c r="Z25" i="4" s="1"/>
  <c r="R25" i="4"/>
  <c r="AA25" i="4" s="1"/>
  <c r="V25" i="4"/>
  <c r="AB25" i="4" s="1"/>
  <c r="N26" i="4"/>
  <c r="Z26" i="4" s="1"/>
  <c r="R26" i="4"/>
  <c r="AA26" i="4" s="1"/>
  <c r="V26" i="4"/>
  <c r="AB26" i="4" s="1"/>
  <c r="N27" i="4"/>
  <c r="Z27" i="4" s="1"/>
  <c r="R27" i="4"/>
  <c r="AA27" i="4" s="1"/>
  <c r="V27" i="4"/>
  <c r="AB27" i="4" s="1"/>
  <c r="N28" i="4"/>
  <c r="Z28" i="4" s="1"/>
  <c r="R28" i="4"/>
  <c r="AA28" i="4" s="1"/>
  <c r="V28" i="4"/>
  <c r="AB28" i="4" s="1"/>
  <c r="N29" i="4"/>
  <c r="Z29" i="4" s="1"/>
  <c r="R29" i="4"/>
  <c r="AA29" i="4" s="1"/>
  <c r="V29" i="4"/>
  <c r="AB29" i="4" s="1"/>
  <c r="N30" i="4"/>
  <c r="Z30" i="4" s="1"/>
  <c r="R30" i="4"/>
  <c r="AA30" i="4" s="1"/>
  <c r="V30" i="4"/>
  <c r="AB30" i="4" s="1"/>
  <c r="N31" i="4"/>
  <c r="Z31" i="4" s="1"/>
  <c r="R31" i="4"/>
  <c r="AA31" i="4" s="1"/>
  <c r="V31" i="4"/>
  <c r="AB31" i="4" s="1"/>
  <c r="N32" i="4"/>
  <c r="Z32" i="4" s="1"/>
  <c r="R32" i="4"/>
  <c r="AA32" i="4" s="1"/>
  <c r="V32" i="4"/>
  <c r="AB32" i="4" s="1"/>
  <c r="N33" i="4"/>
  <c r="Z33" i="4" s="1"/>
  <c r="R33" i="4"/>
  <c r="AA33" i="4" s="1"/>
  <c r="V33" i="4"/>
  <c r="AB33" i="4" s="1"/>
  <c r="N34" i="4"/>
  <c r="Z34" i="4" s="1"/>
  <c r="R34" i="4"/>
  <c r="AA34" i="4" s="1"/>
  <c r="V34" i="4"/>
  <c r="AB34" i="4" s="1"/>
  <c r="N35" i="4"/>
  <c r="Z35" i="4" s="1"/>
  <c r="R35" i="4"/>
  <c r="AA35" i="4" s="1"/>
  <c r="V35" i="4"/>
  <c r="AB35" i="4" s="1"/>
  <c r="N36" i="4"/>
  <c r="Z36" i="4" s="1"/>
  <c r="R36" i="4"/>
  <c r="AA36" i="4" s="1"/>
  <c r="V36" i="4"/>
  <c r="AB36" i="4" s="1"/>
  <c r="N37" i="4"/>
  <c r="Z37" i="4" s="1"/>
  <c r="R37" i="4"/>
  <c r="AA37" i="4" s="1"/>
  <c r="AB37" i="4"/>
  <c r="N38" i="4"/>
  <c r="Z38" i="4" s="1"/>
  <c r="R38" i="4"/>
  <c r="AA38" i="4" s="1"/>
  <c r="AB38" i="4"/>
  <c r="N39" i="4"/>
  <c r="Z39" i="4" s="1"/>
  <c r="R39" i="4"/>
  <c r="AA39" i="4" s="1"/>
  <c r="AB39" i="4"/>
  <c r="N40" i="4"/>
  <c r="Z40" i="4" s="1"/>
  <c r="R40" i="4"/>
  <c r="AA40" i="4" s="1"/>
  <c r="V40" i="4"/>
  <c r="AB40" i="4" s="1"/>
  <c r="N41" i="4"/>
  <c r="Z41" i="4" s="1"/>
  <c r="R41" i="4"/>
  <c r="AA41" i="4" s="1"/>
  <c r="AB41" i="4"/>
  <c r="N42" i="4"/>
  <c r="Z42" i="4" s="1"/>
  <c r="R42" i="4"/>
  <c r="AA42" i="4" s="1"/>
  <c r="AB42" i="4"/>
  <c r="N43" i="4"/>
  <c r="Z43" i="4" s="1"/>
  <c r="R43" i="4"/>
  <c r="AA43" i="4" s="1"/>
  <c r="V43" i="4"/>
  <c r="AB43" i="4" s="1"/>
  <c r="N44" i="4"/>
  <c r="Z44" i="4" s="1"/>
  <c r="R44" i="4"/>
  <c r="AA44" i="4" s="1"/>
  <c r="AB44" i="4"/>
  <c r="N45" i="4"/>
  <c r="Z45" i="4" s="1"/>
  <c r="R45" i="4"/>
  <c r="AA45" i="4" s="1"/>
  <c r="AB45" i="4"/>
  <c r="N46" i="4"/>
  <c r="Z46" i="4" s="1"/>
  <c r="R46" i="4"/>
  <c r="AA46" i="4" s="1"/>
  <c r="AB46" i="4"/>
  <c r="N47" i="4"/>
  <c r="Z47" i="4" s="1"/>
  <c r="R47" i="4"/>
  <c r="AA47" i="4" s="1"/>
  <c r="AB47" i="4"/>
  <c r="N48" i="4"/>
  <c r="Z48" i="4" s="1"/>
  <c r="R48" i="4"/>
  <c r="AA48" i="4" s="1"/>
  <c r="V48" i="4"/>
  <c r="AB48" i="4" s="1"/>
  <c r="N49" i="4"/>
  <c r="Z49" i="4" s="1"/>
  <c r="R49" i="4"/>
  <c r="AA49" i="4" s="1"/>
  <c r="V49" i="4"/>
  <c r="AB49" i="4" s="1"/>
  <c r="N50" i="4"/>
  <c r="Z50" i="4" s="1"/>
  <c r="R50" i="4"/>
  <c r="AA50" i="4" s="1"/>
  <c r="AB50" i="4"/>
  <c r="N51" i="4"/>
  <c r="Z51" i="4" s="1"/>
  <c r="R51" i="4"/>
  <c r="AA51" i="4" s="1"/>
  <c r="V51" i="4"/>
  <c r="AB51" i="4" s="1"/>
  <c r="N52" i="4"/>
  <c r="Z52" i="4" s="1"/>
  <c r="R52" i="4"/>
  <c r="AA52" i="4" s="1"/>
  <c r="V52" i="4"/>
  <c r="AB52" i="4" s="1"/>
  <c r="AC14" i="4" l="1"/>
  <c r="AC42" i="4"/>
  <c r="AC30" i="4"/>
  <c r="AC50" i="4"/>
  <c r="AC38" i="4"/>
  <c r="AC34" i="4"/>
  <c r="AC18" i="4"/>
  <c r="AC46" i="4"/>
  <c r="AC22" i="4"/>
  <c r="AC51" i="4"/>
  <c r="AC47" i="4"/>
  <c r="AC43" i="4"/>
  <c r="AC39" i="4"/>
  <c r="AC36" i="4"/>
  <c r="AC28" i="4"/>
  <c r="AC12" i="4"/>
  <c r="AC3" i="4"/>
  <c r="AC35" i="4"/>
  <c r="AC23" i="4"/>
  <c r="AC11" i="4"/>
  <c r="AC52" i="4"/>
  <c r="AC40" i="4"/>
  <c r="AC24" i="4"/>
  <c r="AC16" i="4"/>
  <c r="AC44" i="4"/>
  <c r="AC31" i="4"/>
  <c r="AC27" i="4"/>
  <c r="AC19" i="4"/>
  <c r="AC15" i="4"/>
  <c r="AC7" i="4"/>
  <c r="AC4" i="4"/>
  <c r="AC26" i="4"/>
  <c r="AC48" i="4"/>
  <c r="AC10" i="4"/>
  <c r="AC6" i="4"/>
  <c r="AC49" i="4"/>
  <c r="AC45" i="4"/>
  <c r="AC41" i="4"/>
  <c r="AC37" i="4"/>
  <c r="AC33" i="4"/>
  <c r="AC29" i="4"/>
  <c r="AC25" i="4"/>
  <c r="AC21" i="4"/>
  <c r="AC17" i="4"/>
  <c r="AC13" i="4"/>
  <c r="AC9" i="4"/>
  <c r="AC5" i="4"/>
  <c r="AC32" i="4"/>
  <c r="AC20" i="4"/>
  <c r="AC8" i="4"/>
</calcChain>
</file>

<file path=xl/comments1.xml><?xml version="1.0" encoding="utf-8"?>
<comments xmlns="http://schemas.openxmlformats.org/spreadsheetml/2006/main">
  <authors>
    <author>masu桝谷　優子　３　本所耕総対部中四山口課</author>
    <author>sgis.dt</author>
  </authors>
  <commentList>
    <comment ref="J2" authorId="0" shapeId="0">
      <text>
        <r>
          <rPr>
            <b/>
            <sz val="9"/>
            <color rgb="FF000000"/>
            <rFont val="ＭＳ Ｐゴシック"/>
            <family val="3"/>
          </rPr>
          <t>地図を見ながら、防除したい圃場を選び、防除の回数を記入してください</t>
        </r>
      </text>
    </comment>
    <comment ref="L2" authorId="0" shapeId="0">
      <text>
        <r>
          <rPr>
            <sz val="9"/>
            <color rgb="FF000000"/>
            <rFont val="ＭＳ Ｐゴシック"/>
            <family val="3"/>
          </rPr>
          <t>防除を１回のみ希望される場合は、出穂前・穂揃期のどちらかを入力ください
★防除２回の場合は未記入のこと</t>
        </r>
      </text>
    </comment>
    <comment ref="A3" authorId="1" shapeId="0">
      <text>
        <r>
          <rPr>
            <sz val="8"/>
            <color rgb="FF000000"/>
            <rFont val="Tahoma"/>
            <family val="2"/>
          </rPr>
          <t>+#b000ffff</t>
        </r>
      </text>
    </comment>
    <comment ref="A4" authorId="1" shapeId="0">
      <text>
        <r>
          <rPr>
            <sz val="8"/>
            <color rgb="FF000000"/>
            <rFont val="Tahoma"/>
            <family val="2"/>
          </rPr>
          <t>+#b000ffff</t>
        </r>
      </text>
    </comment>
    <comment ref="A5" authorId="1" shapeId="0">
      <text>
        <r>
          <rPr>
            <sz val="8"/>
            <color rgb="FF000000"/>
            <rFont val="Tahoma"/>
            <family val="2"/>
          </rPr>
          <t>+#94ff0000</t>
        </r>
      </text>
    </comment>
    <comment ref="A6" authorId="1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7" authorId="1" shapeId="0">
      <text>
        <r>
          <rPr>
            <sz val="8"/>
            <color rgb="FF000000"/>
            <rFont val="Tahoma"/>
            <family val="2"/>
          </rPr>
          <t>+#b0ffcc00</t>
        </r>
      </text>
    </comment>
    <comment ref="A8" authorId="1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9" authorId="1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10" authorId="1" shapeId="0">
      <text>
        <r>
          <rPr>
            <sz val="8"/>
            <color rgb="FF000000"/>
            <rFont val="Tahoma"/>
            <family val="2"/>
          </rPr>
          <t>+#b000ffff</t>
        </r>
      </text>
    </comment>
    <comment ref="A11" authorId="1" shapeId="0">
      <text>
        <r>
          <rPr>
            <sz val="8"/>
            <color rgb="FF000000"/>
            <rFont val="Tahoma"/>
            <family val="2"/>
          </rPr>
          <t>+#b000ffff</t>
        </r>
      </text>
    </comment>
    <comment ref="A12" authorId="1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13" authorId="1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14" authorId="1" shapeId="0">
      <text>
        <r>
          <rPr>
            <sz val="8"/>
            <color rgb="FF000000"/>
            <rFont val="Tahoma"/>
            <family val="2"/>
          </rPr>
          <t>+#94ff0000</t>
        </r>
      </text>
    </comment>
    <comment ref="A15" authorId="1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16" authorId="1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17" authorId="1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18" authorId="1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19" authorId="1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20" authorId="1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21" authorId="1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22" authorId="1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23" authorId="1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24" authorId="1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25" authorId="1" shapeId="0">
      <text>
        <r>
          <rPr>
            <sz val="8"/>
            <color rgb="FF000000"/>
            <rFont val="Tahoma"/>
            <family val="2"/>
          </rPr>
          <t>+#94ff0000</t>
        </r>
      </text>
    </comment>
    <comment ref="A26" authorId="1" shapeId="0">
      <text>
        <r>
          <rPr>
            <sz val="8"/>
            <color rgb="FF000000"/>
            <rFont val="Tahoma"/>
            <family val="2"/>
          </rPr>
          <t>+#94ff0000</t>
        </r>
      </text>
    </comment>
    <comment ref="A27" authorId="1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28" authorId="1" shapeId="0">
      <text>
        <r>
          <rPr>
            <sz val="8"/>
            <color rgb="FF000000"/>
            <rFont val="Tahoma"/>
            <family val="2"/>
          </rPr>
          <t>+#b0ff0000</t>
        </r>
      </text>
    </comment>
    <comment ref="A29" authorId="1" shapeId="0">
      <text>
        <r>
          <rPr>
            <sz val="8"/>
            <color rgb="FF000000"/>
            <rFont val="Tahoma"/>
            <family val="2"/>
          </rPr>
          <t>+#b0ff6600</t>
        </r>
      </text>
    </comment>
    <comment ref="A30" authorId="1" shapeId="0">
      <text>
        <r>
          <rPr>
            <sz val="8"/>
            <color rgb="FF000000"/>
            <rFont val="Tahoma"/>
            <family val="2"/>
          </rPr>
          <t>+#b0ff6600</t>
        </r>
      </text>
    </comment>
    <comment ref="A31" authorId="1" shapeId="0">
      <text>
        <r>
          <rPr>
            <sz val="8"/>
            <color rgb="FF000000"/>
            <rFont val="Tahoma"/>
            <family val="2"/>
          </rPr>
          <t>+#b0ff6600</t>
        </r>
      </text>
    </comment>
    <comment ref="A32" authorId="1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33" authorId="1" shapeId="0">
      <text>
        <r>
          <rPr>
            <sz val="8"/>
            <color rgb="FF000000"/>
            <rFont val="Tahoma"/>
            <family val="2"/>
          </rPr>
          <t>+#b000ffff</t>
        </r>
      </text>
    </comment>
    <comment ref="A34" authorId="1" shapeId="0">
      <text>
        <r>
          <rPr>
            <sz val="8"/>
            <color rgb="FF000000"/>
            <rFont val="Tahoma"/>
            <family val="2"/>
          </rPr>
          <t>+#b0ff0000</t>
        </r>
      </text>
    </comment>
    <comment ref="A35" authorId="1" shapeId="0">
      <text>
        <r>
          <rPr>
            <sz val="8"/>
            <color rgb="FF000000"/>
            <rFont val="Tahoma"/>
            <family val="2"/>
          </rPr>
          <t>+#b0ff0000</t>
        </r>
      </text>
    </comment>
    <comment ref="A36" authorId="1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37" authorId="1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38" authorId="1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39" authorId="1" shapeId="0">
      <text>
        <r>
          <rPr>
            <sz val="8"/>
            <color rgb="FF000000"/>
            <rFont val="Tahoma"/>
            <family val="2"/>
          </rPr>
          <t>+#b0ff0000</t>
        </r>
      </text>
    </comment>
    <comment ref="A40" authorId="1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41" authorId="1" shapeId="0">
      <text>
        <r>
          <rPr>
            <sz val="8"/>
            <color rgb="FF000000"/>
            <rFont val="Tahoma"/>
            <family val="2"/>
          </rPr>
          <t>+#b0ffcc00</t>
        </r>
      </text>
    </comment>
    <comment ref="A42" authorId="1" shapeId="0">
      <text>
        <r>
          <rPr>
            <sz val="8"/>
            <color rgb="FF000000"/>
            <rFont val="Tahoma"/>
            <family val="2"/>
          </rPr>
          <t>+#b0ffcc00</t>
        </r>
      </text>
    </comment>
    <comment ref="A43" authorId="1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44" authorId="1" shapeId="0">
      <text>
        <r>
          <rPr>
            <sz val="8"/>
            <color rgb="FF000000"/>
            <rFont val="Tahoma"/>
            <family val="2"/>
          </rPr>
          <t>+#b0ff6600</t>
        </r>
      </text>
    </comment>
    <comment ref="A45" authorId="1" shapeId="0">
      <text>
        <r>
          <rPr>
            <sz val="8"/>
            <color rgb="FF000000"/>
            <rFont val="Tahoma"/>
            <family val="2"/>
          </rPr>
          <t>+#b0ff6600</t>
        </r>
      </text>
    </comment>
    <comment ref="A46" authorId="1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47" authorId="1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48" authorId="1" shapeId="0">
      <text>
        <r>
          <rPr>
            <sz val="8"/>
            <color rgb="FF000000"/>
            <rFont val="Tahoma"/>
            <family val="2"/>
          </rPr>
          <t>+#b0ffcc00</t>
        </r>
      </text>
    </comment>
    <comment ref="A49" authorId="1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50" authorId="1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51" authorId="1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52" authorId="1" shapeId="0">
      <text>
        <r>
          <rPr>
            <sz val="8"/>
            <color rgb="FF000000"/>
            <rFont val="Tahoma"/>
            <family val="2"/>
          </rPr>
          <t>+#b0ccff33</t>
        </r>
      </text>
    </comment>
  </commentList>
</comments>
</file>

<file path=xl/sharedStrings.xml><?xml version="1.0" encoding="utf-8"?>
<sst xmlns="http://schemas.openxmlformats.org/spreadsheetml/2006/main" count="640" uniqueCount="187">
  <si>
    <t>農業者名（漢字）</t>
  </si>
  <si>
    <t>地名（漢字）</t>
  </si>
  <si>
    <t>地番（表示用）</t>
  </si>
  <si>
    <t>地名地番（カナ）</t>
  </si>
  <si>
    <t>地域</t>
  </si>
  <si>
    <t>防除回数
（1or2）</t>
  </si>
  <si>
    <t>防除１回の場合</t>
  </si>
  <si>
    <t>注意事項</t>
  </si>
  <si>
    <t>出穂前</t>
  </si>
  <si>
    <t>出穂前
防除予定日</t>
  </si>
  <si>
    <t>出穂前
防除実施日</t>
  </si>
  <si>
    <t>穂揃期</t>
  </si>
  <si>
    <t>穂揃期
防除予定日</t>
  </si>
  <si>
    <t>穂揃期
防除実施日</t>
  </si>
  <si>
    <t>大豆</t>
  </si>
  <si>
    <t>大豆
防除予定日</t>
  </si>
  <si>
    <t>大豆
防除実施日</t>
  </si>
  <si>
    <t>0080</t>
  </si>
  <si>
    <t/>
  </si>
  <si>
    <t>0240</t>
  </si>
  <si>
    <t>ｺｼﾋｶﾘ</t>
  </si>
  <si>
    <t>1010</t>
  </si>
  <si>
    <t>1020</t>
  </si>
  <si>
    <t>1040</t>
  </si>
  <si>
    <t>1050</t>
  </si>
  <si>
    <t>1060</t>
  </si>
  <si>
    <t>1070</t>
  </si>
  <si>
    <t>1080</t>
  </si>
  <si>
    <t>1100</t>
  </si>
  <si>
    <t>1110</t>
  </si>
  <si>
    <t>1120</t>
  </si>
  <si>
    <t>1130</t>
  </si>
  <si>
    <t>1160</t>
  </si>
  <si>
    <t>玉葱/キャベツ</t>
  </si>
  <si>
    <t>1170</t>
  </si>
  <si>
    <t>もち米</t>
  </si>
  <si>
    <t>1180</t>
  </si>
  <si>
    <t>飼料用米/小麦</t>
  </si>
  <si>
    <t>1190</t>
  </si>
  <si>
    <t>1210</t>
  </si>
  <si>
    <t>1220</t>
  </si>
  <si>
    <t>1230</t>
  </si>
  <si>
    <t>1260</t>
  </si>
  <si>
    <t>1290</t>
  </si>
  <si>
    <t>1300</t>
  </si>
  <si>
    <t>1320</t>
  </si>
  <si>
    <t>1330</t>
  </si>
  <si>
    <t>1340</t>
  </si>
  <si>
    <t>飼料用米/小麦・水管理</t>
  </si>
  <si>
    <t>1350</t>
  </si>
  <si>
    <t>1360</t>
  </si>
  <si>
    <t>1370</t>
  </si>
  <si>
    <t>1380</t>
  </si>
  <si>
    <t>1390</t>
  </si>
  <si>
    <t>1400</t>
  </si>
  <si>
    <t>1410</t>
  </si>
  <si>
    <t>1420</t>
  </si>
  <si>
    <t>2010</t>
  </si>
  <si>
    <t>2020</t>
  </si>
  <si>
    <t>2030</t>
  </si>
  <si>
    <t>2050</t>
  </si>
  <si>
    <t>ﾋﾉﾋｶﾘ</t>
  </si>
  <si>
    <t>2070</t>
  </si>
  <si>
    <t>2080</t>
  </si>
  <si>
    <t>2090</t>
  </si>
  <si>
    <t>2110</t>
  </si>
  <si>
    <t>2120</t>
  </si>
  <si>
    <t>2150</t>
  </si>
  <si>
    <t>2170</t>
  </si>
  <si>
    <t>2190</t>
  </si>
  <si>
    <t>2200</t>
  </si>
  <si>
    <t>2221</t>
  </si>
  <si>
    <t>2230</t>
  </si>
  <si>
    <t>2250</t>
  </si>
  <si>
    <t>出穂前札番号</t>
    <rPh sb="0" eb="1">
      <t>シュッスイ</t>
    </rPh>
    <rPh sb="1" eb="2">
      <t>マエ</t>
    </rPh>
    <rPh sb="2" eb="3">
      <t>フダ</t>
    </rPh>
    <rPh sb="3" eb="5">
      <t>バンゴウ</t>
    </rPh>
    <phoneticPr fontId="1"/>
  </si>
  <si>
    <t>穂揃期札番号</t>
    <rPh sb="0" eb="1">
      <t>ソロ</t>
    </rPh>
    <rPh sb="1" eb="2">
      <t>キ</t>
    </rPh>
    <rPh sb="2" eb="3">
      <t>フダ</t>
    </rPh>
    <rPh sb="3" eb="5">
      <t>バンゴウ</t>
    </rPh>
    <phoneticPr fontId="1"/>
  </si>
  <si>
    <t>当年作物名</t>
    <rPh sb="0" eb="2">
      <t>トウネン</t>
    </rPh>
    <phoneticPr fontId="1"/>
  </si>
  <si>
    <t>出穂前
実施面積</t>
    <rPh sb="4" eb="6">
      <t>ジッシ</t>
    </rPh>
    <rPh sb="6" eb="8">
      <t>メンセキ</t>
    </rPh>
    <phoneticPr fontId="1"/>
  </si>
  <si>
    <t>穂揃期
実施面積</t>
    <rPh sb="4" eb="6">
      <t>ジッシ</t>
    </rPh>
    <rPh sb="6" eb="8">
      <t>メンセキ</t>
    </rPh>
    <phoneticPr fontId="1"/>
  </si>
  <si>
    <t>大豆
実施面積</t>
    <rPh sb="0" eb="2">
      <t>ダイズ</t>
    </rPh>
    <rPh sb="3" eb="5">
      <t>ジッシ</t>
    </rPh>
    <rPh sb="5" eb="7">
      <t>メンセキ</t>
    </rPh>
    <phoneticPr fontId="1"/>
  </si>
  <si>
    <t>請求金額
(税抜)</t>
  </si>
  <si>
    <t>防除単価</t>
    <rPh sb="0" eb="2">
      <t>ボウジョ</t>
    </rPh>
    <rPh sb="2" eb="4">
      <t>タンカ</t>
    </rPh>
    <phoneticPr fontId="1"/>
  </si>
  <si>
    <t>御中</t>
    <rPh sb="0" eb="2">
      <t>オンチュウ</t>
    </rPh>
    <phoneticPr fontId="1"/>
  </si>
  <si>
    <t>作付面積
（㎡）</t>
    <phoneticPr fontId="1"/>
  </si>
  <si>
    <t>耕地番号</t>
    <rPh sb="0" eb="1">
      <t>コウサク</t>
    </rPh>
    <rPh sb="2" eb="4">
      <t>バンゴウ</t>
    </rPh>
    <phoneticPr fontId="1"/>
  </si>
  <si>
    <t>作業面積</t>
    <rPh sb="0" eb="2">
      <t>サギョウ</t>
    </rPh>
    <rPh sb="2" eb="4">
      <t>メンセキ</t>
    </rPh>
    <phoneticPr fontId="1"/>
  </si>
  <si>
    <t>　請  求  書</t>
  </si>
  <si>
    <t>㎡</t>
  </si>
  <si>
    <t>ご利用いただき誠にありがとうございます。</t>
  </si>
  <si>
    <t>以下のとおりご請求申し上げます。</t>
  </si>
  <si>
    <t>※面積単価は、1,000㎡当たりの単価です。面積等に相違のある場合はご連絡ください。</t>
  </si>
  <si>
    <t>適用）令和２年度　ヘリ防除</t>
  </si>
  <si>
    <t>面積合計</t>
  </si>
  <si>
    <t>単位</t>
  </si>
  <si>
    <t>別紙明細のとおり</t>
  </si>
  <si>
    <t>消費税(10%)計</t>
  </si>
  <si>
    <t>合計</t>
  </si>
  <si>
    <t>単  価</t>
    <phoneticPr fontId="1"/>
  </si>
  <si>
    <t>圃                  場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</si>
  <si>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</si>
  <si>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</si>
  <si>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金        額（税抜）</t>
    <rPh sb="11" eb="12">
      <t>ゼイ</t>
    </rPh>
    <rPh sb="12" eb="13">
      <t>ヌ</t>
    </rPh>
    <phoneticPr fontId="1"/>
  </si>
  <si>
    <t>税抜ご利用額</t>
    <rPh sb="0" eb="1">
      <t>ゼイ</t>
    </rPh>
    <rPh sb="1" eb="2">
      <t>ヌ</t>
    </rPh>
    <rPh sb="3" eb="5">
      <t>リヨウ</t>
    </rPh>
    <rPh sb="5" eb="6">
      <t>ガク</t>
    </rPh>
    <phoneticPr fontId="1"/>
  </si>
  <si>
    <t>農）わたなべ</t>
  </si>
  <si>
    <t>農）わたなべ</t>
    <phoneticPr fontId="1"/>
  </si>
  <si>
    <t>農）スマート</t>
  </si>
  <si>
    <t>農）わたなべ</t>
    <phoneticPr fontId="1"/>
  </si>
  <si>
    <t>○○○○株式会社</t>
    <rPh sb="4" eb="8">
      <t>カブシキガイシャ</t>
    </rPh>
    <phoneticPr fontId="1"/>
  </si>
  <si>
    <t>🏣　</t>
    <phoneticPr fontId="1"/>
  </si>
  <si>
    <t xml:space="preserve">TEL  / FAX </t>
    <phoneticPr fontId="1"/>
  </si>
  <si>
    <t>農業者名</t>
    <rPh sb="0" eb="2">
      <t>ノウギョウ</t>
    </rPh>
    <rPh sb="2" eb="3">
      <t>シャ</t>
    </rPh>
    <rPh sb="3" eb="4">
      <t>メイ</t>
    </rPh>
    <phoneticPr fontId="1"/>
  </si>
  <si>
    <t>散布時期</t>
    <rPh sb="0" eb="2">
      <t>サンプ</t>
    </rPh>
    <rPh sb="2" eb="4">
      <t>ジキ</t>
    </rPh>
    <phoneticPr fontId="1"/>
  </si>
  <si>
    <t>No.</t>
    <phoneticPr fontId="1"/>
  </si>
  <si>
    <t>やること</t>
    <phoneticPr fontId="1"/>
  </si>
  <si>
    <t>田植え日or
定植日</t>
    <rPh sb="7" eb="9">
      <t>テイショク</t>
    </rPh>
    <rPh sb="9" eb="10">
      <t>ビ</t>
    </rPh>
    <phoneticPr fontId="1"/>
  </si>
  <si>
    <t>K列はH列が水稲かつI列を「1」とした場合、出穂期か穂揃期かを記載。
I列を「2」とした場合は空欄でOK。</t>
    <rPh sb="1" eb="2">
      <t>レツ</t>
    </rPh>
    <rPh sb="4" eb="5">
      <t>レツ</t>
    </rPh>
    <rPh sb="6" eb="8">
      <t>スイトウ</t>
    </rPh>
    <rPh sb="11" eb="12">
      <t>レツ</t>
    </rPh>
    <rPh sb="19" eb="21">
      <t>バアイ</t>
    </rPh>
    <rPh sb="22" eb="24">
      <t>シュッスイ</t>
    </rPh>
    <rPh sb="24" eb="25">
      <t>キ</t>
    </rPh>
    <rPh sb="26" eb="27">
      <t>ホ</t>
    </rPh>
    <rPh sb="27" eb="28">
      <t>ゾロイ</t>
    </rPh>
    <rPh sb="28" eb="29">
      <t>キ</t>
    </rPh>
    <rPh sb="31" eb="33">
      <t>キサイ</t>
    </rPh>
    <rPh sb="36" eb="37">
      <t>レツ</t>
    </rPh>
    <rPh sb="44" eb="46">
      <t>バアイ</t>
    </rPh>
    <rPh sb="47" eb="49">
      <t>クウラン</t>
    </rPh>
    <phoneticPr fontId="1"/>
  </si>
  <si>
    <t>I列：防除回数(1 or 2)、J列：田植日を記入。</t>
    <phoneticPr fontId="1"/>
  </si>
  <si>
    <t>N列：出穂前防除予定日、R列：穂揃期防除予定日、V列：大豆防除予定日は決まり次第記入。
M列：出穂前防除実施日、S列：穂揃期防除実施日、W列：大豆防除実施日は実施が完了し次第記入。</t>
    <rPh sb="1" eb="2">
      <t>レツ</t>
    </rPh>
    <rPh sb="3" eb="5">
      <t>シュッスイ</t>
    </rPh>
    <rPh sb="5" eb="6">
      <t>マエ</t>
    </rPh>
    <rPh sb="6" eb="8">
      <t>ボウジョ</t>
    </rPh>
    <rPh sb="8" eb="11">
      <t>ヨテイビ</t>
    </rPh>
    <rPh sb="13" eb="14">
      <t>レツ</t>
    </rPh>
    <rPh sb="15" eb="16">
      <t>ホ</t>
    </rPh>
    <rPh sb="16" eb="17">
      <t>ゾロイ</t>
    </rPh>
    <rPh sb="17" eb="18">
      <t>キ</t>
    </rPh>
    <rPh sb="18" eb="20">
      <t>ボウジョ</t>
    </rPh>
    <rPh sb="20" eb="23">
      <t>ヨテイビ</t>
    </rPh>
    <rPh sb="25" eb="26">
      <t>レツ</t>
    </rPh>
    <rPh sb="27" eb="29">
      <t>ダイズ</t>
    </rPh>
    <rPh sb="29" eb="31">
      <t>ボウジョ</t>
    </rPh>
    <rPh sb="31" eb="34">
      <t>ヨテイビ</t>
    </rPh>
    <rPh sb="35" eb="36">
      <t>キ</t>
    </rPh>
    <rPh sb="38" eb="40">
      <t>シダイ</t>
    </rPh>
    <rPh sb="40" eb="42">
      <t>キニュウ</t>
    </rPh>
    <rPh sb="45" eb="46">
      <t>レツ</t>
    </rPh>
    <rPh sb="47" eb="49">
      <t>シュッスイ</t>
    </rPh>
    <rPh sb="49" eb="50">
      <t>マエ</t>
    </rPh>
    <rPh sb="50" eb="52">
      <t>ボウジョ</t>
    </rPh>
    <rPh sb="52" eb="55">
      <t>ジッシビ</t>
    </rPh>
    <rPh sb="57" eb="58">
      <t>レツ</t>
    </rPh>
    <rPh sb="59" eb="60">
      <t>ホ</t>
    </rPh>
    <rPh sb="60" eb="61">
      <t>ゾロイ</t>
    </rPh>
    <rPh sb="61" eb="62">
      <t>キ</t>
    </rPh>
    <rPh sb="62" eb="64">
      <t>ボウジョ</t>
    </rPh>
    <rPh sb="64" eb="67">
      <t>ジッシビ</t>
    </rPh>
    <rPh sb="75" eb="77">
      <t>ジッシ</t>
    </rPh>
    <rPh sb="79" eb="81">
      <t>ジッシ</t>
    </rPh>
    <rPh sb="82" eb="84">
      <t>カンリョウ</t>
    </rPh>
    <rPh sb="85" eb="87">
      <t>シダイ</t>
    </rPh>
    <rPh sb="87" eb="89">
      <t>キニュウ</t>
    </rPh>
    <phoneticPr fontId="1"/>
  </si>
  <si>
    <t>請求書</t>
    <rPh sb="0" eb="3">
      <t>セイキュウショ</t>
    </rPh>
    <phoneticPr fontId="1"/>
  </si>
  <si>
    <t>A列：農業者名(請負元)とE列：防除単価(円/1,000m²)を記入。</t>
    <rPh sb="1" eb="2">
      <t>レツ</t>
    </rPh>
    <rPh sb="14" eb="15">
      <t>レツ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</si>
  <si>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</si>
  <si>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日に指定口座より振替させて頂きます</t>
    <rPh sb="0" eb="1">
      <t>ヒ</t>
    </rPh>
    <rPh sb="2" eb="4">
      <t>シテイ</t>
    </rPh>
    <rPh sb="4" eb="6">
      <t>コウザ</t>
    </rPh>
    <rPh sb="8" eb="10">
      <t>フリカエ</t>
    </rPh>
    <rPh sb="13" eb="14">
      <t>イタダ</t>
    </rPh>
    <phoneticPr fontId="1"/>
  </si>
  <si>
    <t>リスト</t>
    <phoneticPr fontId="1"/>
  </si>
  <si>
    <t>A2にてプルダウンリストから農業者名を選択すると、13列目の面積が表示され受託料が表示される。
(単価は「リスト」シートから計算式で反映される。)</t>
    <rPh sb="14" eb="16">
      <t>ノウギョウ</t>
    </rPh>
    <rPh sb="16" eb="17">
      <t>シャ</t>
    </rPh>
    <rPh sb="17" eb="18">
      <t>メイ</t>
    </rPh>
    <rPh sb="19" eb="21">
      <t>センタク</t>
    </rPh>
    <rPh sb="27" eb="29">
      <t>レツメ</t>
    </rPh>
    <rPh sb="30" eb="32">
      <t>メンセキ</t>
    </rPh>
    <rPh sb="33" eb="35">
      <t>ヒョウジ</t>
    </rPh>
    <rPh sb="37" eb="39">
      <t>ジュタク</t>
    </rPh>
    <rPh sb="39" eb="40">
      <t>リョウ</t>
    </rPh>
    <rPh sb="41" eb="43">
      <t>ヒョウジ</t>
    </rPh>
    <rPh sb="49" eb="51">
      <t>タンカ</t>
    </rPh>
    <rPh sb="62" eb="65">
      <t>ケイサンシキ</t>
    </rPh>
    <rPh sb="66" eb="68">
      <t>ハンエイ</t>
    </rPh>
    <phoneticPr fontId="1"/>
  </si>
  <si>
    <t>↓</t>
    <phoneticPr fontId="1"/>
  </si>
  <si>
    <r>
      <t>A列：耕地番号(任意)
B列：農業者名(プルダウンリストから選択)
C～F列：地理情報
G列：栽培面積(</t>
    </r>
    <r>
      <rPr>
        <u/>
        <sz val="11"/>
        <color rgb="FF000000"/>
        <rFont val="メイリオ"/>
        <family val="3"/>
        <charset val="128"/>
      </rPr>
      <t>㎡</t>
    </r>
    <r>
      <rPr>
        <sz val="11"/>
        <color rgb="FF000000"/>
        <rFont val="メイリオ"/>
        <family val="3"/>
        <charset val="128"/>
      </rPr>
      <t>)
H列：当年作物名(※)を記載。
(※主食米の場合は品種名、その他は作物名を記載。)</t>
    </r>
    <rPh sb="3" eb="5">
      <t>コウチ</t>
    </rPh>
    <rPh sb="5" eb="7">
      <t>バンゴウ</t>
    </rPh>
    <rPh sb="8" eb="10">
      <t>ニンイ</t>
    </rPh>
    <rPh sb="13" eb="14">
      <t>レツ</t>
    </rPh>
    <rPh sb="15" eb="17">
      <t>ノウギョウ</t>
    </rPh>
    <rPh sb="17" eb="18">
      <t>シャ</t>
    </rPh>
    <rPh sb="18" eb="19">
      <t>メイ</t>
    </rPh>
    <rPh sb="30" eb="32">
      <t>センタク</t>
    </rPh>
    <rPh sb="37" eb="38">
      <t>レツ</t>
    </rPh>
    <rPh sb="39" eb="41">
      <t>チリ</t>
    </rPh>
    <rPh sb="41" eb="43">
      <t>ジョウホウ</t>
    </rPh>
    <rPh sb="45" eb="46">
      <t>レツ</t>
    </rPh>
    <rPh sb="47" eb="49">
      <t>サイバイ</t>
    </rPh>
    <rPh sb="49" eb="51">
      <t>メンセキ</t>
    </rPh>
    <rPh sb="56" eb="57">
      <t>レツ</t>
    </rPh>
    <rPh sb="58" eb="60">
      <t>トウネン</t>
    </rPh>
    <rPh sb="60" eb="62">
      <t>サクモツ</t>
    </rPh>
    <rPh sb="62" eb="63">
      <t>メイ</t>
    </rPh>
    <rPh sb="67" eb="69">
      <t>キサイ</t>
    </rPh>
    <rPh sb="73" eb="75">
      <t>シュショク</t>
    </rPh>
    <rPh sb="75" eb="76">
      <t>マイ</t>
    </rPh>
    <rPh sb="77" eb="79">
      <t>バアイ</t>
    </rPh>
    <rPh sb="80" eb="82">
      <t>ヒンシュ</t>
    </rPh>
    <rPh sb="82" eb="83">
      <t>メイ</t>
    </rPh>
    <rPh sb="86" eb="87">
      <t>ホカ</t>
    </rPh>
    <rPh sb="88" eb="90">
      <t>サクモツ</t>
    </rPh>
    <rPh sb="90" eb="91">
      <t>メイ</t>
    </rPh>
    <rPh sb="92" eb="94">
      <t>キサイ</t>
    </rPh>
    <phoneticPr fontId="1"/>
  </si>
  <si>
    <t>・農薬防除を受託するJA・委託業者が、生産者からの受注→受託防除実施→生産者への請求をZ-GIS上で出来るように整備した。</t>
    <rPh sb="1" eb="3">
      <t>ノウヤク</t>
    </rPh>
    <rPh sb="3" eb="5">
      <t>ボウジョ</t>
    </rPh>
    <rPh sb="6" eb="8">
      <t>ジュタク</t>
    </rPh>
    <rPh sb="13" eb="15">
      <t>イタク</t>
    </rPh>
    <rPh sb="15" eb="17">
      <t>ギョウシャ</t>
    </rPh>
    <rPh sb="19" eb="22">
      <t>セイサンシャ</t>
    </rPh>
    <rPh sb="25" eb="27">
      <t>ジュチュウ</t>
    </rPh>
    <rPh sb="28" eb="30">
      <t>ジュタク</t>
    </rPh>
    <rPh sb="30" eb="32">
      <t>ボウジョ</t>
    </rPh>
    <rPh sb="32" eb="34">
      <t>ジッシ</t>
    </rPh>
    <rPh sb="35" eb="38">
      <t>セイサンシャ</t>
    </rPh>
    <rPh sb="40" eb="42">
      <t>セイキュウ</t>
    </rPh>
    <rPh sb="48" eb="49">
      <t>ジョウ</t>
    </rPh>
    <rPh sb="50" eb="52">
      <t>デキ</t>
    </rPh>
    <rPh sb="56" eb="58">
      <t>セイビ</t>
    </rPh>
    <phoneticPr fontId="1"/>
  </si>
  <si>
    <t>【目的】</t>
    <rPh sb="1" eb="3">
      <t>モクテキ</t>
    </rPh>
    <phoneticPr fontId="1"/>
  </si>
  <si>
    <t>【活用手順】</t>
    <phoneticPr fontId="1"/>
  </si>
  <si>
    <t>シート</t>
    <phoneticPr fontId="1"/>
  </si>
  <si>
    <t>発行日や発行元の情報、摘要、代金の振替日を記載すれば完成。</t>
    <rPh sb="0" eb="2">
      <t>ハッコウ</t>
    </rPh>
    <rPh sb="2" eb="3">
      <t>ビ</t>
    </rPh>
    <rPh sb="4" eb="7">
      <t>ハッコウモト</t>
    </rPh>
    <rPh sb="8" eb="10">
      <t>ジョウホウ</t>
    </rPh>
    <rPh sb="11" eb="13">
      <t>テキヨウ</t>
    </rPh>
    <rPh sb="14" eb="16">
      <t>ダイキン</t>
    </rPh>
    <rPh sb="17" eb="20">
      <t>フリカエビ</t>
    </rPh>
    <rPh sb="21" eb="23">
      <t>キサイ</t>
    </rPh>
    <rPh sb="26" eb="28">
      <t>カンセイ</t>
    </rPh>
    <phoneticPr fontId="1"/>
  </si>
  <si>
    <t>c</t>
  </si>
  <si>
    <t>c</t>
    <phoneticPr fontId="1"/>
  </si>
  <si>
    <t>__xl$gis__</t>
  </si>
  <si>
    <t>.</t>
  </si>
  <si>
    <t>Polygon((136.171007809732 35.233689428943,136.171234702924 35.233595146928,136.170855513199 35.232962013524,136.17062690243 35.233058387732,136.171007809732 35.233689428943))</t>
  </si>
  <si>
    <t>Polygon((136.171674729394 35.2333950618899,136.171288490295 35.2327903845165,136.170859336853 35.232930599961,136.171256303787 35.2335878566266,136.171674729394 35.2333950618899))</t>
  </si>
  <si>
    <t>Polygon((136.17173910141 35.231721233783,136.171347498894 35.2310464346736,136.170473098755 35.2314145076109,136.170853972435 35.2320673947843,136.17173910141 35.231721233783))</t>
  </si>
  <si>
    <t>Polygon((136.170097589493 35.2307397059502,136.170473098755 35.2313443986087,136.17133140564 35.2310113800211,136.170945167542 35.2303891574178,136.170097589493 35.2307397059502))</t>
  </si>
  <si>
    <t>Polygon((136.172103881836 35.2349636966718,136.172511577606 35.235559594672,136.173434257507 35.2351740141129,136.173069477081 35.2345956398377,136.172103881836 35.2349636966718))</t>
  </si>
  <si>
    <t>Polygon((136.169840097427 35.2316073070544,136.170430183411 35.2313443986087,136.170097589493 35.2307484696442,136.169443130493 35.2309675616841,136.169840097427 35.2316073070544))</t>
  </si>
  <si>
    <t>Polygon((136.173546910286 35.2326633140606,136.173933148384 35.2333030460586,136.174356937408 35.2331233958015,136.1739975214 35.2324968076447,136.173546910286 35.2326633140606))</t>
  </si>
  <si>
    <t>Polygon((136.172109246254 35.233237320401,136.17255449295 35.2330269979385,136.172178983688 35.2324047907945,136.171733736992 35.2326238783614,136.172109246254 35.233237320401))</t>
  </si>
  <si>
    <t>Polygon((136.171664000557 35.2334125898353,136.172136068344 35.2332373214764,136.171728372574 35.2326063522488,136.171256303787 35.2327465680568,136.171664000557 35.2334125898353))</t>
  </si>
  <si>
    <t>Polygon((136.168918640221 35.2320438844984,136.169167105371 35.2319407455244,136.16903595412 35.2317201614944,136.168774443937 35.2312934199734,136.168517525977 35.2313985828174,136.168739126414 35.2317525779134,136.168918640221 35.2320438844984))</t>
  </si>
  <si>
    <t>Polygon((136.168911458373 35.232012095686,136.168514759036 35.23135368717,136.168261259005 35.231462349194,136.168667766068 35.232114750559,136.168911458373 35.232012095686))</t>
  </si>
  <si>
    <t>Polygon((136.168987154961 35.2320805401097,136.169341206551 35.2326545505736,136.169550418854 35.2325537704044,136.16918027401 35.2320104316831,136.168987154961 35.2320805401097))</t>
  </si>
  <si>
    <t>Polygon((136.174075969932 35.235841468923,136.174648546727 35.236782781656,136.174770163454 35.236731712791,136.174728404194 35.236546975161,136.174689734486 35.236466868147,136.174258850803 35.235765685391,136.174075969932 35.235841468923))</t>
  </si>
  <si>
    <t>Polygon((136.169303655624 35.231090252968,136.16966843605 35.2316774158294,136.169883012772 35.2316073070544,136.169464588165 35.2310026163556,136.169303655624 35.231090252968))</t>
  </si>
  <si>
    <t>Polygon((136.169369624635 35.2317751098739,136.169644585011 35.2316681799419,136.169253410797 35.2310363781039,136.168984183909 35.2311486358649,136.169369624635 35.2317751098739))</t>
  </si>
  <si>
    <t>Polygon((136.174077987671 35.2332986643498,136.174485683441 35.2339296279881,136.174743175507 35.2338244677226,136.174421310425 35.2331584495415,136.174077987671 35.2332986643498))</t>
  </si>
  <si>
    <t>Polygon((136.172314332177 35.2348559490897,136.172584202526 35.2347439414307,136.17217433976 35.2340899586207,136.171923968556 35.2341959837787,136.172314332177 35.2348559490897))</t>
  </si>
  <si>
    <t>Polygon((136.175236701965 35.2327903845165,136.174861192703 35.2321375031617,136.174008250237 35.2324748988803,136.174410581589 35.2331102506451,136.175236701965 35.2327903845165))</t>
  </si>
  <si>
    <t>Polygon((136.172956824303 35.2337236890068,136.172559857368 35.2330795786053,136.172280907631 35.2331978849808,136.172651052475 35.233828849403,136.172956824303 35.2337236890068))</t>
  </si>
  <si>
    <t>Polygon((136.174139483515 35.2341226471685,136.173865641125 35.2342365466495,136.17427453842 35.2348933668555,136.174547826283 35.2347790299125,136.174139483515 35.2341226471685))</t>
  </si>
  <si>
    <t>Polygon((136.174772556155 35.233832089135,136.174904578377 35.233773727381,136.174988246795 35.233576998539,136.174671586701 35.233049936948,136.174380598027 35.233171453386,136.174772556155 35.233832089135))</t>
  </si>
  <si>
    <t>Polygon((136.174162231354 35.2358017519884,136.173970593678 35.2358822759744,136.174547881975 35.2368246962294,136.174743281138 35.2367444957854,136.174611268877 35.2365343536874,136.174162231354 35.2358017519884))</t>
  </si>
  <si>
    <t>Polygon((136.169164180756 35.2320016681255,136.169528961182 35.2325800608954,136.169936656952 35.2324047907945,136.16961479187 35.2318088696192,136.169164180756 35.2320016681255))</t>
  </si>
  <si>
    <t>Polygon((136.170467734337 35.2314364166616,136.169593334198 35.2317694335046,136.170001029968 35.2324135543085,136.170848608017 35.2320630130087,136.170467734337 35.2314364166616))</t>
  </si>
  <si>
    <t>Polygon((136.174014707059 35.235254655562,136.174325903789 35.235760788604,136.174598590259 35.235659860307,136.174561101757 35.235509094369,136.174522483687 35.235353259495,136.174499656662 35.235248407783,136.174493092168 35.235206736221,136.17448837869 35.235164425154,136.174480306327 35.235095568669,136.174479560059 35.235055473434,136.174014707059 35.235254655562))</t>
  </si>
  <si>
    <t>Polygon((136.172302365303 35.2348322479942,136.171926856041 35.2342056730367,136.17168545723 35.234302069499,136.172082424164 35.2349374069533,136.172302365303 35.2348322479942))</t>
  </si>
  <si>
    <t>Polygon((136.169335842133 35.2326676958038,136.168992519379 35.232106830754,136.168670654297 35.23224704738,136.169035434723 35.2328079114603,136.169335842133 35.2326676958038))</t>
  </si>
  <si>
    <t>Polygon((136.168069839478 35.2332460838251,136.167705059052 35.2325450069055,136.167211532593 35.2327553306175,136.167619228363 35.2334213521083,136.168069839478 35.2332460838251))</t>
  </si>
  <si>
    <t>Polygon((136.168026924133 35.2332285569759,136.168456077576 35.2330182344908,136.168069839478 35.232439844845,136.167726516724 35.2325625339023,136.168026924133 35.2332285569759))</t>
  </si>
  <si>
    <t>Polygon((136.168994854926 35.231150179339,136.168711311621 35.231272708677,136.169122958897 35.231926404633,136.169408006436 35.231808839632,136.168994854926 35.231150179339))</t>
  </si>
  <si>
    <t>Polygon((136.170655488968 35.2330532882762,136.169486045837 35.2335615664622,136.169850826263 35.2341574747626,136.171041727066 35.2336930171989,136.170655488968 35.2330532882762))</t>
  </si>
  <si>
    <t>Polygon((136.171610355377 35.2351214348037,136.171245574951 35.2344904804355,136.170816421509 35.2346657460301,136.171202659607 35.2353142254374,136.171610355377 35.2351214348037))</t>
  </si>
  <si>
    <t>Polygon((136.171621084213 35.2351433428534,136.17206633091 35.2349636966718,136.17168545723 35.234302069499,136.171245574951 35.2344904804355,136.171621084213 35.2351433428534))</t>
  </si>
  <si>
    <t>Polygon((136.172093118416 35.234963680606,136.171798239539 35.235087519021,136.172022147473 35.23544430904,136.172207283996 35.235742190698,136.17250036066 35.235620559438,136.172424918873 35.235502219418,136.172093118416 35.234963680606))</t>
  </si>
  <si>
    <t>Polygon((136.171617411999 35.2359872698436,136.171478425306 35.2357632108826,136.171213220371 35.2353248574236,136.170916653248 35.2354467925756,136.171178574033 35.2358744539176,136.171325437511 35.2361098058666,136.171617411999 35.2359872698436))</t>
  </si>
  <si>
    <t>Polygon((136.171504478347 35.235207150844,136.171341957386 35.235272886302,136.171211961437 35.235328758903,136.171614459713 35.235988402682,136.171917104012 35.235865708783,136.171781199764 35.235649844112,136.171504478347 35.235207150844))</t>
  </si>
  <si>
    <t>Polygon((136.170896456219 35.235438319504,136.171202174525 35.235313966232,136.170801096506 35.234664987698,136.170496440894 35.234793416704,136.170896456219 35.235438319504))</t>
  </si>
  <si>
    <t>Polygon((136.171770951429 35.2350782763257,136.171464559515 35.2352058795797,136.171870871042 35.2358656494497,136.172098208047 35.2357745086227,136.172113829865 35.2357518536527,136.172142389337 35.2356782979197,136.1718868131 35.2352694690397,136.171770951429 35.2350782763257))</t>
  </si>
  <si>
    <t>Polygon((136.173489200343 35.2352043314821,136.173818410727 35.2350682207331,136.173426452599 35.2344075849841,136.173093019632 35.2345459854901,136.173489200343 35.2352043314821))</t>
  </si>
  <si>
    <t>Polygon((136.174565813143 35.236818765402,136.174427626772 35.236596527004,136.173988914183 35.235876093005,136.173751733154 35.235977671436,136.174200770677 35.236710273135,136.174332782938 35.236920415233,136.174565813143 35.236818765402))</t>
  </si>
  <si>
    <t>Polygon((136.171689707754 35.236816032847,136.172035190655 35.236670935941,136.171895666425 35.23644407009,136.171637479247 35.236022873961,136.171287498727 35.236165754648,136.1715948557 35.236663602592,136.171689707754 35.236816032847))</t>
  </si>
  <si>
    <t>Polygon((136.168262958527 35.233211030123,136.167683601379 35.2334213521083,136.16809129715 35.2340523147923,136.168606281281 35.233841994443,136.168262958527 35.233211030123))</t>
  </si>
  <si>
    <t>Polygon((136.168134212494 35.2324573718645,136.16849899292 35.2330532882762,136.168885231018 35.2328429653366,136.168606281281 35.2322645744412,136.168134212494 35.2324573718645))</t>
  </si>
  <si>
    <t>Polygon((136.172168254852 35.2341224214543,136.172543764114 35.2347489970549,136.173407435417 35.2343940841971,136.173031926155 35.233741215749,136.172168254852 35.2341224214543))</t>
  </si>
  <si>
    <t>Polygon((136.174040436745 35.2333118094756,136.173080205917 35.2337368340638,136.17348253727 35.2343590309911,136.174432039261 35.2339734447252,136.174040436745 35.2333118094756))</t>
  </si>
  <si>
    <t>Polygon((136.173841126484 35.234236684745,136.173484162365 35.234387567003,136.173887483857 35.235037415088,136.174247438011 35.234896454615,136.173841126484 35.234236684745))</t>
  </si>
  <si>
    <t>Polygon((136.172669827938 35.2330423371684,136.1730453372 35.233668912769,136.173909008503 35.2333139999112,136.173533499241 35.2326611314631,136.172669827938 35.2330423371684))</t>
  </si>
  <si>
    <t>Polygon((136.174158453941 35.2341180397897,136.174517869949 35.2347139440022,136.174662710236 35.2343940841971,136.174426674843 35.2339997347561,136.174158453941 35.2341180397897))</t>
  </si>
  <si>
    <t>Polygon((136.174442768097 35.2339953530849,136.174668073654 35.2343809392466,136.174780726433 35.2341574747626,136.174920201302 35.2337937959527,136.174442768097 35.2339953530849))</t>
  </si>
  <si>
    <t>Polygon((136.174968481064 35.2329700355111,136.17470562458 35.2330401431084,136.175000667572 35.2335528030722,136.175188422203 35.2330007075924,136.174968481064 35.2329700355111))</t>
  </si>
  <si>
    <t>受託防除における対象圃場リスト・請求書　ワークシート</t>
    <phoneticPr fontId="1"/>
  </si>
  <si>
    <t>明細</t>
    <rPh sb="0" eb="2">
      <t>メイサイ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</si>
</sst>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¥&quot;#,##0.00;&quot;¥&quot;\-#,##0.00"/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176" formatCode="#,##0_ ;[Red]\-#,##0\ "/>
    <numFmt numFmtId="177" formatCode="[&lt;=99999999]####\-####;\(00\)\ ####\-####"/>
    <numFmt numFmtId="178" formatCode="_(* #,##0_);_(* \(#,##0\);_(* &quot;-&quot;_);_(@_)"/>
    <numFmt numFmtId="179" formatCode="0_ "/>
    <numFmt numFmtId="180" formatCode="[$-F800]dddd\,\ mmmm\ dd\,\ yyyy"/>
  </numFmts>
  <fonts count="19" x14ac:knownFonts="1">
    <font>
      <sz val="11"/>
      <color rgb="FF000000"/>
      <name val="Calibri"/>
      <family val="2"/>
    </font>
    <font>
      <sz val="6"/>
      <name val="ＭＳ Ｐゴシック"/>
      <family val="3"/>
      <charset val="128"/>
    </font>
    <font>
      <b/>
      <sz val="9"/>
      <color rgb="FF000000"/>
      <name val="ＭＳ Ｐゴシック"/>
      <family val="3"/>
    </font>
    <font>
      <sz val="9"/>
      <color rgb="FF000000"/>
      <name val="ＭＳ Ｐゴシック"/>
      <family val="3"/>
    </font>
    <font>
      <i/>
      <sz val="11"/>
      <color theme="3" tint="-0.24994659260841701"/>
      <name val="Meiryo UI"/>
      <family val="3"/>
      <charset val="128"/>
    </font>
    <font>
      <sz val="36"/>
      <color theme="4" tint="-0.24994659260841701"/>
      <name val="Meiryo UI"/>
      <family val="3"/>
      <charset val="128"/>
    </font>
    <font>
      <sz val="11"/>
      <color theme="3" tint="-0.24994659260841701"/>
      <name val="Meiryo UI"/>
      <family val="3"/>
      <charset val="128"/>
    </font>
    <font>
      <sz val="11"/>
      <color theme="4" tint="-0.499984740745262"/>
      <name val="Meiryo UI"/>
      <family val="3"/>
      <charset val="128"/>
    </font>
    <font>
      <sz val="12"/>
      <color theme="4" tint="-0.499984740745262"/>
      <name val="Meiryo UI"/>
      <family val="3"/>
      <charset val="128"/>
    </font>
    <font>
      <sz val="11"/>
      <color theme="0"/>
      <name val="Meiryo UI"/>
      <family val="3"/>
      <charset val="128"/>
    </font>
    <font>
      <sz val="24"/>
      <color rgb="FF00206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4"/>
      <color rgb="FF000000"/>
      <name val="メイリオ"/>
      <family val="3"/>
      <charset val="128"/>
    </font>
    <font>
      <sz val="10"/>
      <color rgb="FFFFFF00"/>
      <name val="メイリオ"/>
      <family val="3"/>
      <charset val="128"/>
    </font>
    <font>
      <u/>
      <sz val="11"/>
      <color rgb="FF000000"/>
      <name val="メイリオ"/>
      <family val="3"/>
      <charset val="128"/>
    </font>
    <font>
      <u/>
      <sz val="14"/>
      <color rgb="FF000000"/>
      <name val="メイリオ"/>
      <family val="3"/>
      <charset val="128"/>
    </font>
    <font>
      <sz val="8"/>
      <color rgb="FF000000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4"/>
        </stop>
        <stop position="1">
          <color theme="4" tint="-0.49803155613879818"/>
        </stop>
      </gradient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D3D3D3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 applyBorder="0"/>
    <xf numFmtId="0" fontId="4" fillId="0" borderId="0" applyNumberFormat="0" applyFill="0" applyProtection="0">
      <alignment horizontal="left" wrapText="1"/>
    </xf>
    <xf numFmtId="0" fontId="5" fillId="0" borderId="0" applyNumberFormat="0" applyFill="0" applyBorder="0" applyProtection="0">
      <alignment horizontal="right" vertical="center"/>
    </xf>
    <xf numFmtId="0" fontId="6" fillId="0" borderId="0">
      <alignment horizontal="left" wrapText="1"/>
    </xf>
    <xf numFmtId="0" fontId="7" fillId="0" borderId="0" applyNumberFormat="0" applyFill="0" applyProtection="0">
      <alignment horizontal="right"/>
    </xf>
    <xf numFmtId="0" fontId="8" fillId="0" borderId="0" applyNumberFormat="0" applyFill="0" applyProtection="0">
      <alignment horizontal="left"/>
    </xf>
    <xf numFmtId="177" fontId="6" fillId="0" borderId="0" applyFont="0" applyFill="0" applyBorder="0">
      <alignment horizontal="left" vertical="top" wrapText="1"/>
    </xf>
    <xf numFmtId="0" fontId="9" fillId="9" borderId="0" applyNumberFormat="0" applyBorder="0" applyProtection="0">
      <alignment horizontal="left"/>
    </xf>
    <xf numFmtId="7" fontId="6" fillId="0" borderId="0" applyFont="0" applyFill="0" applyBorder="0" applyProtection="0">
      <alignment horizontal="left" vertical="center"/>
    </xf>
    <xf numFmtId="178" fontId="6" fillId="0" borderId="0" applyFont="0" applyFill="0" applyBorder="0" applyAlignment="0" applyProtection="0"/>
    <xf numFmtId="44" fontId="6" fillId="0" borderId="0" applyFont="0" applyFill="0" applyBorder="0" applyProtection="0">
      <alignment horizontal="right" vertical="center"/>
    </xf>
    <xf numFmtId="0" fontId="7" fillId="0" borderId="0" applyNumberFormat="0" applyProtection="0">
      <alignment horizontal="center" vertical="center" wrapText="1"/>
    </xf>
    <xf numFmtId="0" fontId="6" fillId="0" borderId="0" applyNumberFormat="0" applyFill="0" applyBorder="0" applyProtection="0">
      <alignment horizontal="center" vertical="center" wrapText="1"/>
    </xf>
  </cellStyleXfs>
  <cellXfs count="92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vertical="center"/>
    </xf>
    <xf numFmtId="177" fontId="11" fillId="0" borderId="0" xfId="0" applyNumberFormat="1" applyFont="1" applyFill="1" applyAlignment="1" applyProtection="1">
      <alignment vertical="center"/>
    </xf>
    <xf numFmtId="44" fontId="11" fillId="0" borderId="0" xfId="0" applyNumberFormat="1" applyFont="1" applyFill="1" applyAlignment="1" applyProtection="1">
      <alignment vertical="center"/>
    </xf>
    <xf numFmtId="176" fontId="11" fillId="0" borderId="0" xfId="0" applyNumberFormat="1" applyFont="1" applyFill="1" applyAlignment="1" applyProtection="1">
      <alignment vertical="center"/>
    </xf>
    <xf numFmtId="178" fontId="11" fillId="0" borderId="0" xfId="0" applyNumberFormat="1" applyFont="1" applyFill="1" applyAlignment="1" applyProtection="1">
      <alignment vertical="center"/>
    </xf>
    <xf numFmtId="38" fontId="11" fillId="0" borderId="0" xfId="0" applyNumberFormat="1" applyFont="1" applyFill="1" applyAlignment="1" applyProtection="1">
      <alignment vertical="center"/>
    </xf>
    <xf numFmtId="7" fontId="11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/>
    <xf numFmtId="0" fontId="11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right" vertical="center"/>
    </xf>
    <xf numFmtId="177" fontId="12" fillId="0" borderId="0" xfId="0" applyNumberFormat="1" applyFont="1" applyFill="1" applyAlignment="1" applyProtection="1">
      <alignment horizontal="right" vertical="center"/>
    </xf>
    <xf numFmtId="0" fontId="10" fillId="0" borderId="0" xfId="0" applyFont="1" applyFill="1" applyAlignment="1" applyProtection="1">
      <alignment vertical="center"/>
    </xf>
    <xf numFmtId="177" fontId="11" fillId="12" borderId="0" xfId="0" applyNumberFormat="1" applyFont="1" applyFill="1" applyAlignment="1" applyProtection="1">
      <alignment vertical="center"/>
    </xf>
    <xf numFmtId="0" fontId="11" fillId="10" borderId="0" xfId="0" applyFont="1" applyFill="1" applyAlignment="1" applyProtection="1">
      <alignment vertical="center"/>
    </xf>
    <xf numFmtId="38" fontId="11" fillId="10" borderId="0" xfId="0" applyNumberFormat="1" applyFont="1" applyFill="1" applyAlignment="1" applyProtection="1">
      <alignment vertical="center"/>
    </xf>
    <xf numFmtId="178" fontId="11" fillId="10" borderId="0" xfId="0" applyNumberFormat="1" applyFont="1" applyFill="1" applyAlignment="1" applyProtection="1">
      <alignment vertical="center"/>
    </xf>
    <xf numFmtId="44" fontId="11" fillId="10" borderId="0" xfId="0" applyNumberFormat="1" applyFont="1" applyFill="1" applyAlignment="1" applyProtection="1">
      <alignment vertical="center"/>
    </xf>
    <xf numFmtId="42" fontId="11" fillId="10" borderId="0" xfId="0" applyNumberFormat="1" applyFont="1" applyFill="1" applyAlignment="1" applyProtection="1">
      <alignment vertical="center"/>
    </xf>
    <xf numFmtId="44" fontId="11" fillId="13" borderId="0" xfId="0" applyNumberFormat="1" applyFont="1" applyFill="1" applyAlignment="1" applyProtection="1">
      <alignment vertical="center"/>
    </xf>
    <xf numFmtId="178" fontId="11" fillId="13" borderId="0" xfId="0" applyNumberFormat="1" applyFont="1" applyFill="1" applyAlignment="1" applyProtection="1">
      <alignment vertical="center"/>
    </xf>
    <xf numFmtId="44" fontId="11" fillId="14" borderId="0" xfId="0" applyNumberFormat="1" applyFont="1" applyFill="1" applyAlignment="1" applyProtection="1">
      <alignment vertical="center"/>
    </xf>
    <xf numFmtId="178" fontId="11" fillId="14" borderId="0" xfId="0" applyNumberFormat="1" applyFont="1" applyFill="1" applyAlignment="1" applyProtection="1">
      <alignment vertical="center"/>
    </xf>
    <xf numFmtId="44" fontId="11" fillId="12" borderId="0" xfId="0" applyNumberFormat="1" applyFont="1" applyFill="1" applyAlignment="1" applyProtection="1">
      <alignment vertical="center"/>
    </xf>
    <xf numFmtId="178" fontId="11" fillId="12" borderId="0" xfId="0" applyNumberFormat="1" applyFont="1" applyFill="1" applyAlignment="1" applyProtection="1">
      <alignment vertical="center"/>
    </xf>
    <xf numFmtId="0" fontId="13" fillId="13" borderId="0" xfId="0" applyFont="1" applyFill="1" applyAlignment="1" applyProtection="1">
      <alignment vertical="center"/>
    </xf>
    <xf numFmtId="0" fontId="11" fillId="14" borderId="0" xfId="0" applyFont="1" applyFill="1" applyAlignment="1" applyProtection="1">
      <alignment horizontal="center" vertical="center"/>
    </xf>
    <xf numFmtId="0" fontId="13" fillId="0" borderId="0" xfId="0" quotePrefix="1" applyNumberFormat="1" applyFont="1" applyFill="1" applyBorder="1" applyAlignment="1" applyProtection="1">
      <alignment horizontal="left" vertical="center"/>
    </xf>
    <xf numFmtId="180" fontId="11" fillId="0" borderId="0" xfId="0" applyNumberFormat="1" applyFont="1" applyFill="1" applyAlignment="1" applyProtection="1">
      <alignment horizontal="right" vertical="center"/>
    </xf>
    <xf numFmtId="0" fontId="11" fillId="0" borderId="0" xfId="0" quotePrefix="1" applyNumberFormat="1" applyFont="1" applyFill="1" applyAlignment="1" applyProtection="1"/>
    <xf numFmtId="14" fontId="12" fillId="5" borderId="1" xfId="0" quotePrefix="1" applyNumberFormat="1" applyFont="1" applyFill="1" applyBorder="1" applyAlignment="1" applyProtection="1">
      <alignment vertical="center"/>
    </xf>
    <xf numFmtId="0" fontId="12" fillId="5" borderId="1" xfId="0" quotePrefix="1" applyNumberFormat="1" applyFont="1" applyFill="1" applyBorder="1" applyAlignment="1" applyProtection="1">
      <alignment vertical="center"/>
    </xf>
    <xf numFmtId="49" fontId="12" fillId="5" borderId="1" xfId="0" quotePrefix="1" applyNumberFormat="1" applyFont="1" applyFill="1" applyBorder="1" applyAlignment="1" applyProtection="1">
      <alignment vertical="center"/>
    </xf>
    <xf numFmtId="0" fontId="12" fillId="5" borderId="1" xfId="0" quotePrefix="1" applyNumberFormat="1" applyFont="1" applyFill="1" applyBorder="1" applyAlignment="1" applyProtection="1">
      <alignment vertical="center" wrapText="1"/>
    </xf>
    <xf numFmtId="0" fontId="12" fillId="2" borderId="1" xfId="0" quotePrefix="1" applyNumberFormat="1" applyFont="1" applyFill="1" applyBorder="1" applyAlignment="1" applyProtection="1">
      <alignment horizontal="center" vertical="center" wrapText="1"/>
    </xf>
    <xf numFmtId="14" fontId="12" fillId="2" borderId="1" xfId="0" quotePrefix="1" applyNumberFormat="1" applyFont="1" applyFill="1" applyBorder="1" applyAlignment="1" applyProtection="1">
      <alignment horizontal="center" vertical="center" wrapText="1"/>
    </xf>
    <xf numFmtId="0" fontId="12" fillId="2" borderId="1" xfId="0" quotePrefix="1" applyNumberFormat="1" applyFont="1" applyFill="1" applyBorder="1" applyAlignment="1" applyProtection="1">
      <alignment horizontal="center" vertical="center"/>
    </xf>
    <xf numFmtId="0" fontId="12" fillId="3" borderId="1" xfId="0" quotePrefix="1" applyNumberFormat="1" applyFont="1" applyFill="1" applyBorder="1" applyAlignment="1" applyProtection="1">
      <alignment horizontal="center" vertical="center"/>
    </xf>
    <xf numFmtId="0" fontId="12" fillId="3" borderId="1" xfId="0" quotePrefix="1" applyNumberFormat="1" applyFont="1" applyFill="1" applyBorder="1" applyAlignment="1" applyProtection="1">
      <alignment horizontal="center" vertical="center" wrapText="1"/>
    </xf>
    <xf numFmtId="0" fontId="12" fillId="4" borderId="1" xfId="0" quotePrefix="1" applyNumberFormat="1" applyFont="1" applyFill="1" applyBorder="1" applyAlignment="1" applyProtection="1">
      <alignment horizontal="center" vertical="center"/>
    </xf>
    <xf numFmtId="0" fontId="12" fillId="4" borderId="1" xfId="0" quotePrefix="1" applyNumberFormat="1" applyFont="1" applyFill="1" applyBorder="1" applyAlignment="1" applyProtection="1">
      <alignment horizontal="center" vertical="center" wrapText="1"/>
    </xf>
    <xf numFmtId="0" fontId="12" fillId="7" borderId="1" xfId="0" quotePrefix="1" applyNumberFormat="1" applyFont="1" applyFill="1" applyBorder="1" applyAlignment="1" applyProtection="1">
      <alignment horizontal="center" vertical="center"/>
    </xf>
    <xf numFmtId="0" fontId="12" fillId="7" borderId="1" xfId="0" quotePrefix="1" applyNumberFormat="1" applyFont="1" applyFill="1" applyBorder="1" applyAlignment="1" applyProtection="1">
      <alignment horizontal="center" vertical="center" wrapText="1"/>
    </xf>
    <xf numFmtId="38" fontId="15" fillId="8" borderId="3" xfId="0" applyNumberFormat="1" applyFont="1" applyFill="1" applyBorder="1" applyAlignment="1" applyProtection="1">
      <alignment horizontal="center" vertical="center" wrapText="1"/>
    </xf>
    <xf numFmtId="0" fontId="15" fillId="11" borderId="3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Alignment="1" applyProtection="1">
      <alignment vertical="center"/>
    </xf>
    <xf numFmtId="0" fontId="12" fillId="0" borderId="2" xfId="0" quotePrefix="1" applyNumberFormat="1" applyFont="1" applyFill="1" applyBorder="1" applyAlignment="1" applyProtection="1"/>
    <xf numFmtId="49" fontId="12" fillId="0" borderId="2" xfId="0" quotePrefix="1" applyNumberFormat="1" applyFont="1" applyFill="1" applyBorder="1" applyAlignment="1" applyProtection="1"/>
    <xf numFmtId="0" fontId="12" fillId="0" borderId="2" xfId="0" applyNumberFormat="1" applyFont="1" applyFill="1" applyBorder="1" applyAlignment="1" applyProtection="1"/>
    <xf numFmtId="179" fontId="12" fillId="0" borderId="2" xfId="0" applyNumberFormat="1" applyFont="1" applyFill="1" applyBorder="1" applyAlignment="1" applyProtection="1"/>
    <xf numFmtId="14" fontId="12" fillId="0" borderId="2" xfId="0" applyNumberFormat="1" applyFont="1" applyFill="1" applyBorder="1" applyAlignment="1" applyProtection="1"/>
    <xf numFmtId="0" fontId="12" fillId="3" borderId="2" xfId="0" quotePrefix="1" applyNumberFormat="1" applyFont="1" applyFill="1" applyBorder="1" applyAlignment="1" applyProtection="1">
      <alignment horizontal="center"/>
    </xf>
    <xf numFmtId="14" fontId="12" fillId="6" borderId="2" xfId="0" quotePrefix="1" applyNumberFormat="1" applyFont="1" applyFill="1" applyBorder="1" applyAlignment="1" applyProtection="1"/>
    <xf numFmtId="0" fontId="12" fillId="4" borderId="2" xfId="0" quotePrefix="1" applyNumberFormat="1" applyFont="1" applyFill="1" applyBorder="1" applyAlignment="1" applyProtection="1">
      <alignment horizontal="center"/>
    </xf>
    <xf numFmtId="14" fontId="12" fillId="4" borderId="2" xfId="0" quotePrefix="1" applyNumberFormat="1" applyFont="1" applyFill="1" applyBorder="1" applyAlignment="1" applyProtection="1"/>
    <xf numFmtId="14" fontId="12" fillId="7" borderId="2" xfId="0" quotePrefix="1" applyNumberFormat="1" applyFont="1" applyFill="1" applyBorder="1" applyAlignment="1" applyProtection="1">
      <alignment horizontal="center"/>
    </xf>
    <xf numFmtId="14" fontId="12" fillId="7" borderId="2" xfId="0" quotePrefix="1" applyNumberFormat="1" applyFont="1" applyFill="1" applyBorder="1" applyAlignment="1" applyProtection="1"/>
    <xf numFmtId="176" fontId="15" fillId="8" borderId="0" xfId="0" applyNumberFormat="1" applyFont="1" applyFill="1" applyAlignment="1" applyProtection="1">
      <protection locked="0"/>
    </xf>
    <xf numFmtId="38" fontId="15" fillId="8" borderId="0" xfId="0" applyNumberFormat="1" applyFont="1" applyFill="1" applyAlignment="1" applyProtection="1">
      <protection locked="0"/>
    </xf>
    <xf numFmtId="0" fontId="15" fillId="11" borderId="0" xfId="0" applyNumberFormat="1" applyFont="1" applyFill="1" applyAlignment="1" applyProtection="1"/>
    <xf numFmtId="0" fontId="12" fillId="0" borderId="0" xfId="0" applyNumberFormat="1" applyFont="1" applyFill="1" applyAlignment="1" applyProtection="1"/>
    <xf numFmtId="179" fontId="12" fillId="0" borderId="2" xfId="0" quotePrefix="1" applyNumberFormat="1" applyFont="1" applyFill="1" applyBorder="1" applyAlignment="1" applyProtection="1"/>
    <xf numFmtId="14" fontId="12" fillId="0" borderId="2" xfId="0" quotePrefix="1" applyNumberFormat="1" applyFont="1" applyFill="1" applyBorder="1" applyAlignment="1" applyProtection="1"/>
    <xf numFmtId="14" fontId="11" fillId="0" borderId="0" xfId="0" applyNumberFormat="1" applyFont="1" applyFill="1" applyAlignment="1" applyProtection="1"/>
    <xf numFmtId="0" fontId="11" fillId="0" borderId="0" xfId="0" applyNumberFormat="1" applyFont="1" applyFill="1" applyAlignment="1" applyProtection="1">
      <alignment horizontal="center"/>
    </xf>
    <xf numFmtId="0" fontId="11" fillId="0" borderId="3" xfId="0" applyNumberFormat="1" applyFont="1" applyFill="1" applyBorder="1" applyAlignment="1" applyProtection="1"/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4" xfId="0" quotePrefix="1" applyNumberFormat="1" applyFont="1" applyFill="1" applyBorder="1" applyAlignment="1" applyProtection="1"/>
    <xf numFmtId="0" fontId="11" fillId="2" borderId="0" xfId="0" quotePrefix="1" applyNumberFormat="1" applyFont="1" applyFill="1" applyAlignment="1" applyProtection="1"/>
    <xf numFmtId="38" fontId="11" fillId="2" borderId="0" xfId="0" applyNumberFormat="1" applyFont="1" applyFill="1" applyAlignment="1" applyProtection="1">
      <alignment vertical="center"/>
    </xf>
    <xf numFmtId="0" fontId="13" fillId="0" borderId="0" xfId="0" quotePrefix="1" applyNumberFormat="1" applyFont="1" applyFill="1" applyBorder="1" applyAlignment="1" applyProtection="1">
      <alignment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vertical="center"/>
    </xf>
    <xf numFmtId="0" fontId="11" fillId="0" borderId="5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Alignment="1" applyProtection="1">
      <alignment vertical="center"/>
    </xf>
    <xf numFmtId="0" fontId="11" fillId="0" borderId="6" xfId="0" applyNumberFormat="1" applyFont="1" applyFill="1" applyBorder="1" applyAlignment="1" applyProtection="1">
      <alignment vertical="center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Alignment="1" applyProtection="1">
      <alignment vertical="center"/>
    </xf>
    <xf numFmtId="0" fontId="11" fillId="15" borderId="0" xfId="0" applyNumberFormat="1" applyFont="1" applyFill="1" applyAlignment="1" applyProtection="1"/>
    <xf numFmtId="0" fontId="12" fillId="15" borderId="0" xfId="0" applyNumberFormat="1" applyFont="1" applyFill="1" applyAlignment="1" applyProtection="1">
      <alignment vertical="center"/>
    </xf>
    <xf numFmtId="0" fontId="11" fillId="15" borderId="0" xfId="0" applyNumberFormat="1" applyFont="1" applyFill="1" applyAlignment="1" applyProtection="1">
      <alignment horizontal="center"/>
    </xf>
    <xf numFmtId="0" fontId="0" fillId="16" borderId="0" xfId="0" applyNumberFormat="1" applyFill="1" applyAlignment="1" applyProtection="1">
      <alignment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180" fontId="11" fillId="0" borderId="0" xfId="0" applyNumberFormat="1" applyFont="1" applyFill="1" applyAlignment="1" applyProtection="1">
      <alignment horizontal="right" vertical="center"/>
    </xf>
    <xf numFmtId="0" fontId="11" fillId="14" borderId="0" xfId="0" applyFont="1" applyFill="1" applyAlignment="1" applyProtection="1">
      <alignment horizontal="center" vertical="center"/>
    </xf>
    <xf numFmtId="178" fontId="11" fillId="0" borderId="0" xfId="0" applyNumberFormat="1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horizontal="distributed" vertical="center" indent="1"/>
    </xf>
  </cellXfs>
  <cellStyles count="13">
    <cellStyle name="Phone" xfId="6"/>
    <cellStyle name="タイトル 2" xfId="2"/>
    <cellStyle name="メモ 2" xfId="11"/>
    <cellStyle name="桁区切り 2" xfId="9"/>
    <cellStyle name="見出し 1 2" xfId="1"/>
    <cellStyle name="見出し 2 2" xfId="5"/>
    <cellStyle name="見出し 3 2" xfId="4"/>
    <cellStyle name="見出し 4 2" xfId="7"/>
    <cellStyle name="説明文 2" xfId="12"/>
    <cellStyle name="通貨 [0.00] 2" xfId="8"/>
    <cellStyle name="通貨 2" xfId="10"/>
    <cellStyle name="標準" xfId="0" builtinId="0"/>
    <cellStyle name="標準 2" xfId="3"/>
  </cellStyles>
  <dxfs count="7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color theme="3" tint="-0.24994659260841701"/>
      </font>
    </dxf>
    <dxf>
      <font>
        <b/>
        <color theme="1"/>
      </font>
    </dxf>
    <dxf>
      <font>
        <b val="0"/>
        <i val="0"/>
        <color theme="3" tint="-0.24994659260841701"/>
      </font>
      <border diagonalUp="0" diagonalDown="0">
        <left/>
        <right/>
        <top style="thin">
          <color theme="4" tint="0.39991454817346722"/>
        </top>
        <bottom/>
        <vertical/>
        <horizontal/>
      </border>
    </dxf>
    <dxf>
      <font>
        <b val="0"/>
        <i val="0"/>
        <color theme="0"/>
      </font>
      <fill>
        <gradientFill degree="90">
          <stop position="0">
            <color theme="4"/>
          </stop>
          <stop position="1">
            <color theme="4" tint="-0.49803155613879818"/>
          </stop>
        </gradientFill>
      </fill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ervice Invoice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6</xdr:row>
      <xdr:rowOff>180975</xdr:rowOff>
    </xdr:from>
    <xdr:to>
      <xdr:col>4</xdr:col>
      <xdr:colOff>238125</xdr:colOff>
      <xdr:row>8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704850" y="1609725"/>
          <a:ext cx="20383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農業者名と防除単価を記入</a:t>
          </a:r>
        </a:p>
      </xdr:txBody>
    </xdr:sp>
    <xdr:clientData/>
  </xdr:twoCellAnchor>
  <xdr:twoCellAnchor>
    <xdr:from>
      <xdr:col>0</xdr:col>
      <xdr:colOff>952500</xdr:colOff>
      <xdr:row>4</xdr:row>
      <xdr:rowOff>38100</xdr:rowOff>
    </xdr:from>
    <xdr:to>
      <xdr:col>2</xdr:col>
      <xdr:colOff>304800</xdr:colOff>
      <xdr:row>6</xdr:row>
      <xdr:rowOff>180975</xdr:rowOff>
    </xdr:to>
    <xdr:cxnSp macro="">
      <xdr:nvCxnSpPr>
        <xdr:cNvPr id="4" name="直線矢印コネクタ 3"/>
        <xdr:cNvCxnSpPr>
          <a:stCxn id="2" idx="0"/>
        </xdr:cNvCxnSpPr>
      </xdr:nvCxnSpPr>
      <xdr:spPr>
        <a:xfrm flipH="1" flipV="1">
          <a:off x="952500" y="990600"/>
          <a:ext cx="771525" cy="61912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3</xdr:row>
      <xdr:rowOff>19050</xdr:rowOff>
    </xdr:from>
    <xdr:to>
      <xdr:col>4</xdr:col>
      <xdr:colOff>304800</xdr:colOff>
      <xdr:row>6</xdr:row>
      <xdr:rowOff>180975</xdr:rowOff>
    </xdr:to>
    <xdr:cxnSp macro="">
      <xdr:nvCxnSpPr>
        <xdr:cNvPr id="5" name="直線矢印コネクタ 4"/>
        <xdr:cNvCxnSpPr>
          <a:stCxn id="2" idx="0"/>
        </xdr:cNvCxnSpPr>
      </xdr:nvCxnSpPr>
      <xdr:spPr>
        <a:xfrm flipV="1">
          <a:off x="1724025" y="733425"/>
          <a:ext cx="1085850" cy="87630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74083</xdr:colOff>
      <xdr:row>11</xdr:row>
      <xdr:rowOff>0</xdr:rowOff>
    </xdr:from>
    <xdr:to>
      <xdr:col>3</xdr:col>
      <xdr:colOff>52916</xdr:colOff>
      <xdr:row>14</xdr:row>
      <xdr:rowOff>169333</xdr:rowOff>
    </xdr:to>
    <xdr:sp macro="" textlink="">
      <xdr:nvSpPr>
        <xdr:cNvPr id="4" name="テキスト ボックス 3"/>
        <xdr:cNvSpPr txBox="1"/>
      </xdr:nvSpPr>
      <xdr:spPr>
        <a:xfrm>
          <a:off x="74083" y="2656417"/>
          <a:ext cx="1619250" cy="8995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①耕地番号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任意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　農業者名を記入。</a:t>
          </a:r>
        </a:p>
      </xdr:txBody>
    </xdr:sp>
    <xdr:clientData/>
  </xdr:twoCellAnchor>
  <xdr:twoCellAnchor>
    <xdr:from>
      <xdr:col>4</xdr:col>
      <xdr:colOff>423335</xdr:colOff>
      <xdr:row>11</xdr:row>
      <xdr:rowOff>14818</xdr:rowOff>
    </xdr:from>
    <xdr:to>
      <xdr:col>5</xdr:col>
      <xdr:colOff>127001</xdr:colOff>
      <xdr:row>14</xdr:row>
      <xdr:rowOff>148166</xdr:rowOff>
    </xdr:to>
    <xdr:sp macro="" textlink="">
      <xdr:nvSpPr>
        <xdr:cNvPr id="5" name="テキスト ボックス 4"/>
        <xdr:cNvSpPr txBox="1"/>
      </xdr:nvSpPr>
      <xdr:spPr>
        <a:xfrm>
          <a:off x="3069168" y="2671235"/>
          <a:ext cx="1905000" cy="8635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②地理情報を記入。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　注：作付面積は㎡で記載</a:t>
          </a:r>
        </a:p>
      </xdr:txBody>
    </xdr:sp>
    <xdr:clientData/>
  </xdr:twoCellAnchor>
  <xdr:twoCellAnchor>
    <xdr:from>
      <xdr:col>1</xdr:col>
      <xdr:colOff>0</xdr:colOff>
      <xdr:row>8</xdr:row>
      <xdr:rowOff>110072</xdr:rowOff>
    </xdr:from>
    <xdr:to>
      <xdr:col>2</xdr:col>
      <xdr:colOff>984250</xdr:colOff>
      <xdr:row>10</xdr:row>
      <xdr:rowOff>189445</xdr:rowOff>
    </xdr:to>
    <xdr:sp macro="" textlink="">
      <xdr:nvSpPr>
        <xdr:cNvPr id="7" name="右中かっこ 6"/>
        <xdr:cNvSpPr/>
      </xdr:nvSpPr>
      <xdr:spPr>
        <a:xfrm rot="5400000">
          <a:off x="526522" y="1509717"/>
          <a:ext cx="566206" cy="1619250"/>
        </a:xfrm>
        <a:prstGeom prst="rightBrace">
          <a:avLst>
            <a:gd name="adj1" fmla="val 56931"/>
            <a:gd name="adj2" fmla="val 50000"/>
          </a:avLst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999066</xdr:colOff>
      <xdr:row>8</xdr:row>
      <xdr:rowOff>103722</xdr:rowOff>
    </xdr:from>
    <xdr:to>
      <xdr:col>7</xdr:col>
      <xdr:colOff>550333</xdr:colOff>
      <xdr:row>10</xdr:row>
      <xdr:rowOff>183095</xdr:rowOff>
    </xdr:to>
    <xdr:sp macro="" textlink="">
      <xdr:nvSpPr>
        <xdr:cNvPr id="8" name="右中かっこ 7"/>
        <xdr:cNvSpPr/>
      </xdr:nvSpPr>
      <xdr:spPr>
        <a:xfrm rot="5400000">
          <a:off x="3693055" y="-29100"/>
          <a:ext cx="566206" cy="4684184"/>
        </a:xfrm>
        <a:prstGeom prst="rightBrace">
          <a:avLst>
            <a:gd name="adj1" fmla="val 56931"/>
            <a:gd name="adj2" fmla="val 50000"/>
          </a:avLst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31750</xdr:colOff>
      <xdr:row>11</xdr:row>
      <xdr:rowOff>8468</xdr:rowOff>
    </xdr:from>
    <xdr:to>
      <xdr:col>8</xdr:col>
      <xdr:colOff>1905000</xdr:colOff>
      <xdr:row>14</xdr:row>
      <xdr:rowOff>201084</xdr:rowOff>
    </xdr:to>
    <xdr:sp macro="" textlink="">
      <xdr:nvSpPr>
        <xdr:cNvPr id="9" name="テキスト ボックス 8"/>
        <xdr:cNvSpPr txBox="1"/>
      </xdr:nvSpPr>
      <xdr:spPr>
        <a:xfrm>
          <a:off x="6381750" y="2664885"/>
          <a:ext cx="1873250" cy="9228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③当年作物名を記入。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　主食米の場合は品種名、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　その他は作物名を記入。</a:t>
          </a:r>
        </a:p>
      </xdr:txBody>
    </xdr:sp>
    <xdr:clientData/>
  </xdr:twoCellAnchor>
  <xdr:twoCellAnchor>
    <xdr:from>
      <xdr:col>8</xdr:col>
      <xdr:colOff>35982</xdr:colOff>
      <xdr:row>8</xdr:row>
      <xdr:rowOff>103722</xdr:rowOff>
    </xdr:from>
    <xdr:to>
      <xdr:col>8</xdr:col>
      <xdr:colOff>1936749</xdr:colOff>
      <xdr:row>10</xdr:row>
      <xdr:rowOff>183095</xdr:rowOff>
    </xdr:to>
    <xdr:sp macro="" textlink="">
      <xdr:nvSpPr>
        <xdr:cNvPr id="10" name="右中かっこ 9"/>
        <xdr:cNvSpPr/>
      </xdr:nvSpPr>
      <xdr:spPr>
        <a:xfrm rot="5400000">
          <a:off x="7053263" y="1362608"/>
          <a:ext cx="566206" cy="1900767"/>
        </a:xfrm>
        <a:prstGeom prst="rightBrace">
          <a:avLst>
            <a:gd name="adj1" fmla="val 56931"/>
            <a:gd name="adj2" fmla="val 50000"/>
          </a:avLst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8466</xdr:colOff>
      <xdr:row>8</xdr:row>
      <xdr:rowOff>118540</xdr:rowOff>
    </xdr:from>
    <xdr:to>
      <xdr:col>10</xdr:col>
      <xdr:colOff>1005416</xdr:colOff>
      <xdr:row>10</xdr:row>
      <xdr:rowOff>197913</xdr:rowOff>
    </xdr:to>
    <xdr:sp macro="" textlink="">
      <xdr:nvSpPr>
        <xdr:cNvPr id="11" name="右中かっこ 10"/>
        <xdr:cNvSpPr/>
      </xdr:nvSpPr>
      <xdr:spPr>
        <a:xfrm rot="5400000">
          <a:off x="8833380" y="1506543"/>
          <a:ext cx="566206" cy="1642533"/>
        </a:xfrm>
        <a:prstGeom prst="rightBrace">
          <a:avLst>
            <a:gd name="adj1" fmla="val 56931"/>
            <a:gd name="adj2" fmla="val 50000"/>
          </a:avLst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147864</xdr:colOff>
      <xdr:row>11</xdr:row>
      <xdr:rowOff>12701</xdr:rowOff>
    </xdr:from>
    <xdr:to>
      <xdr:col>10</xdr:col>
      <xdr:colOff>884464</xdr:colOff>
      <xdr:row>14</xdr:row>
      <xdr:rowOff>205317</xdr:rowOff>
    </xdr:to>
    <xdr:sp macro="" textlink="">
      <xdr:nvSpPr>
        <xdr:cNvPr id="14" name="テキスト ボックス 13"/>
        <xdr:cNvSpPr txBox="1"/>
      </xdr:nvSpPr>
      <xdr:spPr>
        <a:xfrm>
          <a:off x="8434614" y="2679701"/>
          <a:ext cx="1865993" cy="9274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④防除回数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(1or2)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、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　田植日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or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定植日を記入。</a:t>
          </a:r>
        </a:p>
      </xdr:txBody>
    </xdr:sp>
    <xdr:clientData/>
  </xdr:twoCellAnchor>
  <xdr:twoCellAnchor>
    <xdr:from>
      <xdr:col>11</xdr:col>
      <xdr:colOff>27213</xdr:colOff>
      <xdr:row>11</xdr:row>
      <xdr:rowOff>29330</xdr:rowOff>
    </xdr:from>
    <xdr:to>
      <xdr:col>12</xdr:col>
      <xdr:colOff>1646463</xdr:colOff>
      <xdr:row>17</xdr:row>
      <xdr:rowOff>54428</xdr:rowOff>
    </xdr:to>
    <xdr:sp macro="" textlink="">
      <xdr:nvSpPr>
        <xdr:cNvPr id="15" name="テキスト ボックス 14"/>
        <xdr:cNvSpPr txBox="1"/>
      </xdr:nvSpPr>
      <xdr:spPr>
        <a:xfrm>
          <a:off x="10463892" y="2696330"/>
          <a:ext cx="2204357" cy="14946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⑤</a:t>
          </a:r>
          <a:r>
            <a:rPr kumimoji="1" lang="ja-JP" altLang="en-US" sz="1100" u="sng">
              <a:latin typeface="メイリオ" panose="020B0604030504040204" pitchFamily="50" charset="-128"/>
              <a:ea typeface="メイリオ" panose="020B0604030504040204" pitchFamily="50" charset="-128"/>
            </a:rPr>
            <a:t>当年作物</a:t>
          </a:r>
          <a:r>
            <a:rPr kumimoji="1" lang="en-US" altLang="ja-JP" sz="1100" u="sng">
              <a:latin typeface="メイリオ" panose="020B0604030504040204" pitchFamily="50" charset="-128"/>
              <a:ea typeface="メイリオ" panose="020B0604030504040204" pitchFamily="50" charset="-128"/>
            </a:rPr>
            <a:t>:</a:t>
          </a:r>
          <a:r>
            <a:rPr kumimoji="1" lang="ja-JP" altLang="en-US" sz="1100" u="sng">
              <a:latin typeface="メイリオ" panose="020B0604030504040204" pitchFamily="50" charset="-128"/>
              <a:ea typeface="メイリオ" panose="020B0604030504040204" pitchFamily="50" charset="-128"/>
            </a:rPr>
            <a:t>水稲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かつ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ja-JP" altLang="en-US" sz="1100" u="sng">
              <a:latin typeface="メイリオ" panose="020B0604030504040204" pitchFamily="50" charset="-128"/>
              <a:ea typeface="メイリオ" panose="020B0604030504040204" pitchFamily="50" charset="-128"/>
            </a:rPr>
            <a:t>④で防除回数を「１」</a:t>
          </a:r>
          <a:endParaRPr kumimoji="1" lang="en-US" altLang="ja-JP" sz="1100" u="sng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 u="none"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とした場合に記載。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　出穂期と穂揃期のどちらに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　散布するか記入。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</a:p>
      </xdr:txBody>
    </xdr:sp>
    <xdr:clientData/>
  </xdr:twoCellAnchor>
  <xdr:twoCellAnchor>
    <xdr:from>
      <xdr:col>11</xdr:col>
      <xdr:colOff>22074</xdr:colOff>
      <xdr:row>8</xdr:row>
      <xdr:rowOff>139708</xdr:rowOff>
    </xdr:from>
    <xdr:to>
      <xdr:col>11</xdr:col>
      <xdr:colOff>571500</xdr:colOff>
      <xdr:row>10</xdr:row>
      <xdr:rowOff>219081</xdr:rowOff>
    </xdr:to>
    <xdr:sp macro="" textlink="">
      <xdr:nvSpPr>
        <xdr:cNvPr id="16" name="右中かっこ 15"/>
        <xdr:cNvSpPr/>
      </xdr:nvSpPr>
      <xdr:spPr>
        <a:xfrm rot="5400000">
          <a:off x="9972601" y="2081824"/>
          <a:ext cx="569230" cy="549426"/>
        </a:xfrm>
        <a:prstGeom prst="rightBrace">
          <a:avLst>
            <a:gd name="adj1" fmla="val 56931"/>
            <a:gd name="adj2" fmla="val 50000"/>
          </a:avLst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223156</xdr:colOff>
      <xdr:row>11</xdr:row>
      <xdr:rowOff>89202</xdr:rowOff>
    </xdr:from>
    <xdr:to>
      <xdr:col>17</xdr:col>
      <xdr:colOff>87084</xdr:colOff>
      <xdr:row>13</xdr:row>
      <xdr:rowOff>0</xdr:rowOff>
    </xdr:to>
    <xdr:sp macro="" textlink="">
      <xdr:nvSpPr>
        <xdr:cNvPr id="18" name="テキスト ボックス 17"/>
        <xdr:cNvSpPr txBox="1"/>
      </xdr:nvSpPr>
      <xdr:spPr>
        <a:xfrm>
          <a:off x="13408477" y="2756202"/>
          <a:ext cx="2204357" cy="4006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⑥防除予定日が決まり次第記入</a:t>
          </a:r>
        </a:p>
      </xdr:txBody>
    </xdr:sp>
    <xdr:clientData/>
  </xdr:twoCellAnchor>
  <xdr:twoCellAnchor>
    <xdr:from>
      <xdr:col>14</xdr:col>
      <xdr:colOff>353786</xdr:colOff>
      <xdr:row>2</xdr:row>
      <xdr:rowOff>0</xdr:rowOff>
    </xdr:from>
    <xdr:to>
      <xdr:col>15</xdr:col>
      <xdr:colOff>413656</xdr:colOff>
      <xdr:row>11</xdr:row>
      <xdr:rowOff>89202</xdr:rowOff>
    </xdr:to>
    <xdr:cxnSp macro="">
      <xdr:nvCxnSpPr>
        <xdr:cNvPr id="20" name="直線矢印コネクタ 19"/>
        <xdr:cNvCxnSpPr>
          <a:stCxn id="18" idx="0"/>
        </xdr:cNvCxnSpPr>
      </xdr:nvCxnSpPr>
      <xdr:spPr>
        <a:xfrm flipH="1" flipV="1">
          <a:off x="13539107" y="462643"/>
          <a:ext cx="971549" cy="2293559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413656</xdr:colOff>
      <xdr:row>2</xdr:row>
      <xdr:rowOff>0</xdr:rowOff>
    </xdr:from>
    <xdr:to>
      <xdr:col>18</xdr:col>
      <xdr:colOff>163286</xdr:colOff>
      <xdr:row>11</xdr:row>
      <xdr:rowOff>89202</xdr:rowOff>
    </xdr:to>
    <xdr:cxnSp macro="">
      <xdr:nvCxnSpPr>
        <xdr:cNvPr id="21" name="直線矢印コネクタ 20"/>
        <xdr:cNvCxnSpPr>
          <a:stCxn id="18" idx="0"/>
        </xdr:cNvCxnSpPr>
      </xdr:nvCxnSpPr>
      <xdr:spPr>
        <a:xfrm flipV="1">
          <a:off x="14510656" y="462643"/>
          <a:ext cx="1695451" cy="2293559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413656</xdr:colOff>
      <xdr:row>1</xdr:row>
      <xdr:rowOff>449036</xdr:rowOff>
    </xdr:from>
    <xdr:to>
      <xdr:col>22</xdr:col>
      <xdr:colOff>353786</xdr:colOff>
      <xdr:row>11</xdr:row>
      <xdr:rowOff>89202</xdr:rowOff>
    </xdr:to>
    <xdr:cxnSp macro="">
      <xdr:nvCxnSpPr>
        <xdr:cNvPr id="22" name="直線矢印コネクタ 21"/>
        <xdr:cNvCxnSpPr>
          <a:stCxn id="18" idx="0"/>
        </xdr:cNvCxnSpPr>
      </xdr:nvCxnSpPr>
      <xdr:spPr>
        <a:xfrm flipV="1">
          <a:off x="14510656" y="449036"/>
          <a:ext cx="4607380" cy="2307166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293912</xdr:colOff>
      <xdr:row>11</xdr:row>
      <xdr:rowOff>78316</xdr:rowOff>
    </xdr:from>
    <xdr:to>
      <xdr:col>20</xdr:col>
      <xdr:colOff>307519</xdr:colOff>
      <xdr:row>12</xdr:row>
      <xdr:rowOff>234042</xdr:rowOff>
    </xdr:to>
    <xdr:sp macro="" textlink="">
      <xdr:nvSpPr>
        <xdr:cNvPr id="31" name="テキスト ボックス 30"/>
        <xdr:cNvSpPr txBox="1"/>
      </xdr:nvSpPr>
      <xdr:spPr>
        <a:xfrm>
          <a:off x="15819662" y="2745316"/>
          <a:ext cx="2204357" cy="4006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⑦防除を実施し次第記入。</a:t>
          </a:r>
        </a:p>
      </xdr:txBody>
    </xdr:sp>
    <xdr:clientData/>
  </xdr:twoCellAnchor>
  <xdr:twoCellAnchor>
    <xdr:from>
      <xdr:col>15</xdr:col>
      <xdr:colOff>625929</xdr:colOff>
      <xdr:row>2</xdr:row>
      <xdr:rowOff>13607</xdr:rowOff>
    </xdr:from>
    <xdr:to>
      <xdr:col>19</xdr:col>
      <xdr:colOff>76198</xdr:colOff>
      <xdr:row>11</xdr:row>
      <xdr:rowOff>78316</xdr:rowOff>
    </xdr:to>
    <xdr:cxnSp macro="">
      <xdr:nvCxnSpPr>
        <xdr:cNvPr id="33" name="直線矢印コネクタ 32"/>
        <xdr:cNvCxnSpPr>
          <a:stCxn id="31" idx="0"/>
        </xdr:cNvCxnSpPr>
      </xdr:nvCxnSpPr>
      <xdr:spPr>
        <a:xfrm flipH="1" flipV="1">
          <a:off x="14722929" y="476250"/>
          <a:ext cx="2198912" cy="2269066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76198</xdr:colOff>
      <xdr:row>1</xdr:row>
      <xdr:rowOff>435429</xdr:rowOff>
    </xdr:from>
    <xdr:to>
      <xdr:col>19</xdr:col>
      <xdr:colOff>394607</xdr:colOff>
      <xdr:row>11</xdr:row>
      <xdr:rowOff>78316</xdr:rowOff>
    </xdr:to>
    <xdr:cxnSp macro="">
      <xdr:nvCxnSpPr>
        <xdr:cNvPr id="34" name="直線矢印コネクタ 33"/>
        <xdr:cNvCxnSpPr>
          <a:stCxn id="31" idx="0"/>
        </xdr:cNvCxnSpPr>
      </xdr:nvCxnSpPr>
      <xdr:spPr>
        <a:xfrm flipV="1">
          <a:off x="16921841" y="435429"/>
          <a:ext cx="318409" cy="2309887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76198</xdr:colOff>
      <xdr:row>2</xdr:row>
      <xdr:rowOff>0</xdr:rowOff>
    </xdr:from>
    <xdr:to>
      <xdr:col>23</xdr:col>
      <xdr:colOff>285750</xdr:colOff>
      <xdr:row>11</xdr:row>
      <xdr:rowOff>78316</xdr:rowOff>
    </xdr:to>
    <xdr:cxnSp macro="">
      <xdr:nvCxnSpPr>
        <xdr:cNvPr id="35" name="直線矢印コネクタ 34"/>
        <xdr:cNvCxnSpPr>
          <a:stCxn id="31" idx="0"/>
        </xdr:cNvCxnSpPr>
      </xdr:nvCxnSpPr>
      <xdr:spPr>
        <a:xfrm flipV="1">
          <a:off x="16921841" y="462643"/>
          <a:ext cx="3339195" cy="2282673"/>
        </a:xfrm>
        <a:prstGeom prst="straightConnector1">
          <a:avLst/>
        </a:prstGeom>
        <a:ln w="381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7</xdr:row>
      <xdr:rowOff>66675</xdr:rowOff>
    </xdr:from>
    <xdr:to>
      <xdr:col>12</xdr:col>
      <xdr:colOff>0</xdr:colOff>
      <xdr:row>9</xdr:row>
      <xdr:rowOff>142875</xdr:rowOff>
    </xdr:to>
    <xdr:grpSp>
      <xdr:nvGrpSpPr>
        <xdr:cNvPr id="5" name="グループ化 4"/>
        <xdr:cNvGrpSpPr/>
      </xdr:nvGrpSpPr>
      <xdr:grpSpPr>
        <a:xfrm>
          <a:off x="4667250" y="2286000"/>
          <a:ext cx="1638300" cy="704850"/>
          <a:chOff x="7048500" y="2076450"/>
          <a:chExt cx="1543050" cy="704850"/>
        </a:xfrm>
      </xdr:grpSpPr>
      <xdr:sp macro="" textlink="">
        <xdr:nvSpPr>
          <xdr:cNvPr id="6" name="正方形/長方形 5"/>
          <xdr:cNvSpPr/>
        </xdr:nvSpPr>
        <xdr:spPr>
          <a:xfrm>
            <a:off x="7048500" y="2076450"/>
            <a:ext cx="771525" cy="704850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/>
          <xdr:cNvSpPr/>
        </xdr:nvSpPr>
        <xdr:spPr>
          <a:xfrm>
            <a:off x="7820025" y="2076450"/>
            <a:ext cx="771525" cy="704850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209549</xdr:colOff>
      <xdr:row>1</xdr:row>
      <xdr:rowOff>276225</xdr:rowOff>
    </xdr:from>
    <xdr:to>
      <xdr:col>19</xdr:col>
      <xdr:colOff>238124</xdr:colOff>
      <xdr:row>3</xdr:row>
      <xdr:rowOff>247650</xdr:rowOff>
    </xdr:to>
    <xdr:sp macro="" textlink="">
      <xdr:nvSpPr>
        <xdr:cNvPr id="2" name="テキスト ボックス 1"/>
        <xdr:cNvSpPr txBox="1"/>
      </xdr:nvSpPr>
      <xdr:spPr>
        <a:xfrm>
          <a:off x="6743699" y="809625"/>
          <a:ext cx="3686175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①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A2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のプルダウンリストから農業者名を選択。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　→選択すると面積・単価・金額などが表示される。</a:t>
          </a:r>
        </a:p>
      </xdr:txBody>
    </xdr:sp>
    <xdr:clientData/>
  </xdr:twoCellAnchor>
  <xdr:twoCellAnchor>
    <xdr:from>
      <xdr:col>4</xdr:col>
      <xdr:colOff>19051</xdr:colOff>
      <xdr:row>1</xdr:row>
      <xdr:rowOff>285751</xdr:rowOff>
    </xdr:from>
    <xdr:to>
      <xdr:col>13</xdr:col>
      <xdr:colOff>209549</xdr:colOff>
      <xdr:row>2</xdr:row>
      <xdr:rowOff>261938</xdr:rowOff>
    </xdr:to>
    <xdr:cxnSp macro="">
      <xdr:nvCxnSpPr>
        <xdr:cNvPr id="8" name="直線矢印コネクタ 7"/>
        <xdr:cNvCxnSpPr>
          <a:stCxn id="2" idx="1"/>
        </xdr:cNvCxnSpPr>
      </xdr:nvCxnSpPr>
      <xdr:spPr>
        <a:xfrm flipH="1" flipV="1">
          <a:off x="1009651" y="819151"/>
          <a:ext cx="5734048" cy="290512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219074</xdr:colOff>
      <xdr:row>3</xdr:row>
      <xdr:rowOff>304800</xdr:rowOff>
    </xdr:from>
    <xdr:to>
      <xdr:col>19</xdr:col>
      <xdr:colOff>247649</xdr:colOff>
      <xdr:row>5</xdr:row>
      <xdr:rowOff>38100</xdr:rowOff>
    </xdr:to>
    <xdr:sp macro="" textlink="">
      <xdr:nvSpPr>
        <xdr:cNvPr id="15" name="テキスト ボックス 14"/>
        <xdr:cNvSpPr txBox="1"/>
      </xdr:nvSpPr>
      <xdr:spPr>
        <a:xfrm>
          <a:off x="6753224" y="1466850"/>
          <a:ext cx="36861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②発行日、発行元情報を記入。</a:t>
          </a:r>
        </a:p>
      </xdr:txBody>
    </xdr:sp>
    <xdr:clientData/>
  </xdr:twoCellAnchor>
  <xdr:twoCellAnchor>
    <xdr:from>
      <xdr:col>12</xdr:col>
      <xdr:colOff>28575</xdr:colOff>
      <xdr:row>3</xdr:row>
      <xdr:rowOff>47625</xdr:rowOff>
    </xdr:from>
    <xdr:to>
      <xdr:col>13</xdr:col>
      <xdr:colOff>161925</xdr:colOff>
      <xdr:row>5</xdr:row>
      <xdr:rowOff>295275</xdr:rowOff>
    </xdr:to>
    <xdr:sp macro="" textlink="">
      <xdr:nvSpPr>
        <xdr:cNvPr id="17" name="右中かっこ 16"/>
        <xdr:cNvSpPr/>
      </xdr:nvSpPr>
      <xdr:spPr>
        <a:xfrm>
          <a:off x="6334125" y="1209675"/>
          <a:ext cx="361950" cy="876300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552450</xdr:colOff>
      <xdr:row>10</xdr:row>
      <xdr:rowOff>161925</xdr:rowOff>
    </xdr:from>
    <xdr:to>
      <xdr:col>13</xdr:col>
      <xdr:colOff>238124</xdr:colOff>
      <xdr:row>10</xdr:row>
      <xdr:rowOff>176213</xdr:rowOff>
    </xdr:to>
    <xdr:cxnSp macro="">
      <xdr:nvCxnSpPr>
        <xdr:cNvPr id="23" name="直線矢印コネクタ 22"/>
        <xdr:cNvCxnSpPr>
          <a:stCxn id="24" idx="1"/>
        </xdr:cNvCxnSpPr>
      </xdr:nvCxnSpPr>
      <xdr:spPr>
        <a:xfrm flipH="1" flipV="1">
          <a:off x="2038350" y="3324225"/>
          <a:ext cx="4733924" cy="14288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238124</xdr:colOff>
      <xdr:row>9</xdr:row>
      <xdr:rowOff>295275</xdr:rowOff>
    </xdr:from>
    <xdr:to>
      <xdr:col>19</xdr:col>
      <xdr:colOff>266699</xdr:colOff>
      <xdr:row>11</xdr:row>
      <xdr:rowOff>19050</xdr:rowOff>
    </xdr:to>
    <xdr:sp macro="" textlink="">
      <xdr:nvSpPr>
        <xdr:cNvPr id="24" name="テキスト ボックス 23"/>
        <xdr:cNvSpPr txBox="1"/>
      </xdr:nvSpPr>
      <xdr:spPr>
        <a:xfrm>
          <a:off x="6772274" y="3143250"/>
          <a:ext cx="368617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③適用を記入。</a:t>
          </a:r>
        </a:p>
      </xdr:txBody>
    </xdr:sp>
    <xdr:clientData/>
  </xdr:twoCellAnchor>
  <xdr:twoCellAnchor>
    <xdr:from>
      <xdr:col>13</xdr:col>
      <xdr:colOff>228599</xdr:colOff>
      <xdr:row>18</xdr:row>
      <xdr:rowOff>276225</xdr:rowOff>
    </xdr:from>
    <xdr:to>
      <xdr:col>19</xdr:col>
      <xdr:colOff>257174</xdr:colOff>
      <xdr:row>20</xdr:row>
      <xdr:rowOff>38100</xdr:rowOff>
    </xdr:to>
    <xdr:sp macro="" textlink="">
      <xdr:nvSpPr>
        <xdr:cNvPr id="26" name="テキスト ボックス 25"/>
        <xdr:cNvSpPr txBox="1"/>
      </xdr:nvSpPr>
      <xdr:spPr>
        <a:xfrm>
          <a:off x="6762749" y="5991225"/>
          <a:ext cx="368617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④口座振替日を記入。→完成</a:t>
          </a:r>
        </a:p>
      </xdr:txBody>
    </xdr:sp>
    <xdr:clientData/>
  </xdr:twoCellAnchor>
  <xdr:twoCellAnchor>
    <xdr:from>
      <xdr:col>6</xdr:col>
      <xdr:colOff>85725</xdr:colOff>
      <xdr:row>19</xdr:row>
      <xdr:rowOff>157163</xdr:rowOff>
    </xdr:from>
    <xdr:to>
      <xdr:col>13</xdr:col>
      <xdr:colOff>228599</xdr:colOff>
      <xdr:row>21</xdr:row>
      <xdr:rowOff>152400</xdr:rowOff>
    </xdr:to>
    <xdr:cxnSp macro="">
      <xdr:nvCxnSpPr>
        <xdr:cNvPr id="27" name="直線矢印コネクタ 26"/>
        <xdr:cNvCxnSpPr>
          <a:stCxn id="26" idx="1"/>
        </xdr:cNvCxnSpPr>
      </xdr:nvCxnSpPr>
      <xdr:spPr>
        <a:xfrm flipH="1">
          <a:off x="1571625" y="6186488"/>
          <a:ext cx="5191124" cy="395287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B16" sqref="B16"/>
    </sheetView>
  </sheetViews>
  <sheetFormatPr defaultRowHeight="18.75" x14ac:dyDescent="0.25"/>
  <cols>
    <col min="1" max="1" width="8.42578125" style="3" bestFit="1" customWidth="1"/>
    <col min="2" max="2" width="5.5703125" style="3" bestFit="1" customWidth="1"/>
    <col min="3" max="3" width="110.5703125" style="3" bestFit="1" customWidth="1"/>
    <col min="4" max="16384" width="9.140625" style="3"/>
  </cols>
  <sheetData>
    <row r="1" spans="1:3" ht="22.5" x14ac:dyDescent="0.25">
      <c r="A1" s="79" t="s">
        <v>185</v>
      </c>
    </row>
    <row r="2" spans="1:3" ht="22.5" x14ac:dyDescent="0.25">
      <c r="A2" s="76" t="s">
        <v>127</v>
      </c>
    </row>
    <row r="3" spans="1:3" x14ac:dyDescent="0.25">
      <c r="A3" s="3" t="s">
        <v>126</v>
      </c>
    </row>
    <row r="5" spans="1:3" ht="22.5" x14ac:dyDescent="0.25">
      <c r="A5" s="76" t="s">
        <v>128</v>
      </c>
    </row>
    <row r="6" spans="1:3" x14ac:dyDescent="0.25">
      <c r="A6" s="73" t="s">
        <v>129</v>
      </c>
      <c r="B6" s="73" t="s">
        <v>112</v>
      </c>
      <c r="C6" s="73" t="s">
        <v>113</v>
      </c>
    </row>
    <row r="7" spans="1:3" x14ac:dyDescent="0.25">
      <c r="A7" s="73" t="s">
        <v>122</v>
      </c>
      <c r="B7" s="74">
        <v>1</v>
      </c>
      <c r="C7" s="74" t="s">
        <v>119</v>
      </c>
    </row>
    <row r="8" spans="1:3" x14ac:dyDescent="0.25">
      <c r="A8" s="78" t="s">
        <v>124</v>
      </c>
      <c r="B8" s="77"/>
      <c r="C8" s="77"/>
    </row>
    <row r="9" spans="1:3" ht="112.5" x14ac:dyDescent="0.25">
      <c r="A9" s="86" t="s">
        <v>186</v>
      </c>
      <c r="B9" s="74">
        <v>2</v>
      </c>
      <c r="C9" s="75" t="s">
        <v>125</v>
      </c>
    </row>
    <row r="10" spans="1:3" x14ac:dyDescent="0.25">
      <c r="A10" s="86"/>
      <c r="B10" s="74">
        <v>3</v>
      </c>
      <c r="C10" s="74" t="s">
        <v>116</v>
      </c>
    </row>
    <row r="11" spans="1:3" ht="37.5" x14ac:dyDescent="0.25">
      <c r="A11" s="86"/>
      <c r="B11" s="74">
        <v>4</v>
      </c>
      <c r="C11" s="75" t="s">
        <v>115</v>
      </c>
    </row>
    <row r="12" spans="1:3" ht="37.5" x14ac:dyDescent="0.25">
      <c r="A12" s="86"/>
      <c r="B12" s="74">
        <v>5</v>
      </c>
      <c r="C12" s="75" t="s">
        <v>117</v>
      </c>
    </row>
    <row r="13" spans="1:3" x14ac:dyDescent="0.25">
      <c r="A13" s="78" t="s">
        <v>124</v>
      </c>
    </row>
    <row r="14" spans="1:3" ht="37.5" x14ac:dyDescent="0.25">
      <c r="A14" s="84" t="s">
        <v>118</v>
      </c>
      <c r="B14" s="74">
        <v>6</v>
      </c>
      <c r="C14" s="75" t="s">
        <v>123</v>
      </c>
    </row>
    <row r="15" spans="1:3" x14ac:dyDescent="0.25">
      <c r="A15" s="85"/>
      <c r="B15" s="74">
        <v>7</v>
      </c>
      <c r="C15" s="74" t="s">
        <v>130</v>
      </c>
    </row>
  </sheetData>
  <mergeCells count="2">
    <mergeCell ref="A14:A15"/>
    <mergeCell ref="A9:A12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workbookViewId="0">
      <selection activeCell="F9" sqref="F9"/>
    </sheetView>
  </sheetViews>
  <sheetFormatPr defaultColWidth="15.5703125" defaultRowHeight="18.75" x14ac:dyDescent="0.45"/>
  <cols>
    <col min="1" max="1" width="15.5703125" style="10"/>
    <col min="2" max="2" width="5.7109375" style="10" customWidth="1"/>
    <col min="3" max="3" width="10.5703125" style="10" bestFit="1" customWidth="1"/>
    <col min="4" max="4" width="5.7109375" style="10" customWidth="1"/>
    <col min="5" max="5" width="10.5703125" style="10" bestFit="1" customWidth="1"/>
    <col min="6" max="16384" width="15.5703125" style="10"/>
  </cols>
  <sheetData>
    <row r="2" spans="1:5" x14ac:dyDescent="0.45">
      <c r="A2" s="67" t="s">
        <v>110</v>
      </c>
      <c r="B2" s="67"/>
      <c r="C2" s="67" t="s">
        <v>111</v>
      </c>
      <c r="D2" s="67"/>
      <c r="E2" s="68" t="s">
        <v>81</v>
      </c>
    </row>
    <row r="3" spans="1:5" x14ac:dyDescent="0.45">
      <c r="A3" s="70" t="s">
        <v>103</v>
      </c>
      <c r="B3" s="31"/>
      <c r="C3" s="31" t="s">
        <v>8</v>
      </c>
      <c r="D3" s="31" t="s">
        <v>18</v>
      </c>
      <c r="E3" s="71">
        <v>3000</v>
      </c>
    </row>
    <row r="4" spans="1:5" x14ac:dyDescent="0.45">
      <c r="A4" s="70" t="s">
        <v>105</v>
      </c>
      <c r="B4" s="31"/>
      <c r="C4" s="31" t="s">
        <v>11</v>
      </c>
      <c r="D4" s="31" t="s">
        <v>18</v>
      </c>
    </row>
    <row r="5" spans="1:5" x14ac:dyDescent="0.45">
      <c r="A5" s="31"/>
      <c r="B5" s="31"/>
      <c r="C5" s="31" t="s">
        <v>18</v>
      </c>
      <c r="D5" s="31" t="s">
        <v>18</v>
      </c>
    </row>
    <row r="6" spans="1:5" x14ac:dyDescent="0.45">
      <c r="A6" s="31"/>
      <c r="B6" s="31"/>
    </row>
    <row r="7" spans="1:5" x14ac:dyDescent="0.45">
      <c r="A7" s="31"/>
      <c r="B7" s="31"/>
    </row>
    <row r="8" spans="1:5" x14ac:dyDescent="0.45">
      <c r="A8" s="31"/>
      <c r="B8" s="31"/>
    </row>
    <row r="9" spans="1:5" x14ac:dyDescent="0.45">
      <c r="A9" s="31"/>
      <c r="B9" s="31"/>
    </row>
    <row r="10" spans="1:5" x14ac:dyDescent="0.45">
      <c r="A10" s="31"/>
      <c r="B10" s="31"/>
    </row>
    <row r="11" spans="1:5" x14ac:dyDescent="0.45">
      <c r="A11" s="31"/>
      <c r="B11" s="31"/>
    </row>
    <row r="12" spans="1:5" x14ac:dyDescent="0.45">
      <c r="A12" s="31"/>
      <c r="B12" s="31"/>
    </row>
    <row r="13" spans="1:5" x14ac:dyDescent="0.45">
      <c r="A13" s="31"/>
      <c r="B13" s="31"/>
    </row>
    <row r="14" spans="1:5" x14ac:dyDescent="0.45">
      <c r="A14" s="31"/>
      <c r="B14" s="31"/>
    </row>
    <row r="15" spans="1:5" x14ac:dyDescent="0.45">
      <c r="A15" s="31"/>
      <c r="B15" s="31"/>
    </row>
    <row r="16" spans="1:5" x14ac:dyDescent="0.45">
      <c r="A16" s="31"/>
      <c r="B16" s="31"/>
    </row>
    <row r="17" spans="1:2" x14ac:dyDescent="0.45">
      <c r="A17" s="31"/>
      <c r="B17" s="31"/>
    </row>
    <row r="18" spans="1:2" x14ac:dyDescent="0.45">
      <c r="A18" s="31"/>
      <c r="B18" s="31"/>
    </row>
    <row r="19" spans="1:2" x14ac:dyDescent="0.45">
      <c r="A19" s="31"/>
      <c r="B19" s="31"/>
    </row>
    <row r="20" spans="1:2" x14ac:dyDescent="0.45">
      <c r="A20" s="31"/>
      <c r="B20" s="31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13"/>
  <sheetViews>
    <sheetView zoomScale="70" zoomScaleNormal="70" workbookViewId="0">
      <pane xSplit="9" ySplit="2" topLeftCell="J3" activePane="bottomRight" state="frozen"/>
      <selection activeCell="A2" sqref="A2"/>
      <selection pane="topRight" activeCell="I2" sqref="I2"/>
      <selection pane="bottomLeft" activeCell="A3" sqref="A3"/>
      <selection pane="bottomRight" activeCell="B2" sqref="B2"/>
    </sheetView>
  </sheetViews>
  <sheetFormatPr defaultRowHeight="18.75" x14ac:dyDescent="0.45"/>
  <cols>
    <col min="1" max="1" width="73.85546875" style="80" hidden="1" customWidth="1"/>
    <col min="2" max="2" width="9.7109375" style="10" bestFit="1" customWidth="1"/>
    <col min="3" max="3" width="15" style="10" customWidth="1"/>
    <col min="4" max="4" width="15.140625" style="10" customWidth="1"/>
    <col min="5" max="5" width="33" style="10" customWidth="1"/>
    <col min="6" max="6" width="9.140625" style="10" customWidth="1"/>
    <col min="7" max="7" width="4.5703125" style="10" customWidth="1"/>
    <col min="8" max="8" width="8.7109375" style="10" customWidth="1"/>
    <col min="9" max="9" width="29" style="10" customWidth="1"/>
    <col min="10" max="10" width="16.85546875" style="10" bestFit="1" customWidth="1"/>
    <col min="11" max="11" width="15.28515625" style="10" customWidth="1"/>
    <col min="12" max="12" width="8.7109375" style="10" customWidth="1"/>
    <col min="13" max="13" width="24.7109375" style="10" customWidth="1"/>
    <col min="14" max="14" width="7.7109375" style="10" customWidth="1"/>
    <col min="15" max="15" width="13.5703125" style="10" customWidth="1"/>
    <col min="16" max="16" width="13.7109375" style="10" customWidth="1"/>
    <col min="17" max="17" width="7.7109375" style="10" customWidth="1"/>
    <col min="18" max="18" width="7.7109375" style="66" customWidth="1"/>
    <col min="19" max="19" width="12" style="10" customWidth="1"/>
    <col min="20" max="20" width="13" style="10" customWidth="1"/>
    <col min="21" max="21" width="7.7109375" style="10" customWidth="1"/>
    <col min="22" max="22" width="8" style="10" customWidth="1"/>
    <col min="23" max="23" width="18.140625" style="10" bestFit="1" customWidth="1"/>
    <col min="24" max="24" width="16.7109375" style="10" customWidth="1"/>
    <col min="25" max="25" width="7.7109375" style="10" customWidth="1"/>
    <col min="26" max="27" width="11.28515625" style="10" bestFit="1" customWidth="1"/>
    <col min="28" max="28" width="9.85546875" style="10" bestFit="1" customWidth="1"/>
    <col min="29" max="29" width="11.85546875" style="10" customWidth="1"/>
    <col min="30" max="30" width="11.28515625" style="10" bestFit="1" customWidth="1"/>
    <col min="31" max="16384" width="9.140625" style="10"/>
  </cols>
  <sheetData>
    <row r="1" spans="1:30" s="80" customFormat="1" hidden="1" x14ac:dyDescent="0.45">
      <c r="A1" s="80" t="s">
        <v>133</v>
      </c>
      <c r="B1" s="80" t="s">
        <v>132</v>
      </c>
      <c r="C1" s="80" t="s">
        <v>131</v>
      </c>
      <c r="D1" s="80" t="s">
        <v>131</v>
      </c>
      <c r="E1" s="80" t="s">
        <v>131</v>
      </c>
      <c r="F1" s="80" t="s">
        <v>131</v>
      </c>
      <c r="G1" s="80" t="s">
        <v>131</v>
      </c>
      <c r="H1" s="80" t="s">
        <v>131</v>
      </c>
      <c r="I1" s="80" t="s">
        <v>131</v>
      </c>
      <c r="J1" s="80" t="s">
        <v>131</v>
      </c>
      <c r="K1" s="80" t="s">
        <v>131</v>
      </c>
      <c r="L1" s="80" t="s">
        <v>131</v>
      </c>
      <c r="M1" s="80" t="s">
        <v>131</v>
      </c>
      <c r="N1" s="80" t="s">
        <v>131</v>
      </c>
      <c r="O1" s="80" t="s">
        <v>131</v>
      </c>
      <c r="P1" s="80" t="s">
        <v>131</v>
      </c>
      <c r="R1" s="82" t="s">
        <v>131</v>
      </c>
      <c r="S1" s="80" t="s">
        <v>131</v>
      </c>
      <c r="T1" s="80" t="s">
        <v>131</v>
      </c>
      <c r="V1" s="80" t="s">
        <v>131</v>
      </c>
      <c r="W1" s="80" t="s">
        <v>131</v>
      </c>
      <c r="X1" s="80" t="s">
        <v>131</v>
      </c>
      <c r="Z1" s="80" t="s">
        <v>131</v>
      </c>
      <c r="AA1" s="80" t="s">
        <v>131</v>
      </c>
      <c r="AB1" s="80" t="s">
        <v>131</v>
      </c>
      <c r="AC1" s="80" t="s">
        <v>131</v>
      </c>
      <c r="AD1" s="80" t="s">
        <v>131</v>
      </c>
    </row>
    <row r="2" spans="1:30" s="47" customFormat="1" ht="33" x14ac:dyDescent="0.25">
      <c r="A2" s="81" t="s">
        <v>134</v>
      </c>
      <c r="B2" s="32" t="s">
        <v>84</v>
      </c>
      <c r="C2" s="33" t="s">
        <v>0</v>
      </c>
      <c r="D2" s="33" t="s">
        <v>1</v>
      </c>
      <c r="E2" s="34" t="s">
        <v>2</v>
      </c>
      <c r="F2" s="33" t="s">
        <v>3</v>
      </c>
      <c r="G2" s="33" t="s">
        <v>4</v>
      </c>
      <c r="H2" s="35" t="s">
        <v>83</v>
      </c>
      <c r="I2" s="33" t="s">
        <v>76</v>
      </c>
      <c r="J2" s="36" t="s">
        <v>5</v>
      </c>
      <c r="K2" s="37" t="s">
        <v>114</v>
      </c>
      <c r="L2" s="36" t="s">
        <v>6</v>
      </c>
      <c r="M2" s="38" t="s">
        <v>7</v>
      </c>
      <c r="N2" s="39" t="s">
        <v>8</v>
      </c>
      <c r="O2" s="40" t="s">
        <v>9</v>
      </c>
      <c r="P2" s="40" t="s">
        <v>10</v>
      </c>
      <c r="Q2" s="40" t="s">
        <v>74</v>
      </c>
      <c r="R2" s="41" t="s">
        <v>11</v>
      </c>
      <c r="S2" s="42" t="s">
        <v>12</v>
      </c>
      <c r="T2" s="42" t="s">
        <v>13</v>
      </c>
      <c r="U2" s="42" t="s">
        <v>75</v>
      </c>
      <c r="V2" s="43" t="s">
        <v>14</v>
      </c>
      <c r="W2" s="44" t="s">
        <v>15</v>
      </c>
      <c r="X2" s="44" t="s">
        <v>16</v>
      </c>
      <c r="Y2" s="44" t="s">
        <v>75</v>
      </c>
      <c r="Z2" s="45" t="s">
        <v>77</v>
      </c>
      <c r="AA2" s="45" t="s">
        <v>78</v>
      </c>
      <c r="AB2" s="45" t="s">
        <v>79</v>
      </c>
      <c r="AC2" s="45" t="s">
        <v>80</v>
      </c>
      <c r="AD2" s="46" t="s">
        <v>85</v>
      </c>
    </row>
    <row r="3" spans="1:30" s="62" customFormat="1" x14ac:dyDescent="0.45">
      <c r="A3" s="83" t="s">
        <v>135</v>
      </c>
      <c r="B3" s="48" t="s">
        <v>19</v>
      </c>
      <c r="C3" s="69" t="s">
        <v>106</v>
      </c>
      <c r="D3" s="48"/>
      <c r="E3" s="49"/>
      <c r="F3" s="48"/>
      <c r="G3" s="48"/>
      <c r="H3" s="50">
        <v>2000</v>
      </c>
      <c r="I3" s="48" t="s">
        <v>20</v>
      </c>
      <c r="J3" s="51">
        <v>2</v>
      </c>
      <c r="K3" s="52">
        <v>43963</v>
      </c>
      <c r="L3" s="48" t="s">
        <v>18</v>
      </c>
      <c r="M3" s="48" t="s">
        <v>18</v>
      </c>
      <c r="N3" s="53" t="str">
        <f t="shared" ref="N3:N34" si="0">IF($J3=2,"〇",IF($J3=1,IF($L3="出穂前","〇"," "),""))</f>
        <v>〇</v>
      </c>
      <c r="O3" s="54" t="s">
        <v>18</v>
      </c>
      <c r="P3" s="54">
        <v>44043</v>
      </c>
      <c r="Q3" s="54"/>
      <c r="R3" s="55" t="str">
        <f t="shared" ref="R3:R52" si="1">IF($J3=2,"〇",IF($J3=1,IF($L3="穂揃期","〇"," "),""))</f>
        <v>〇</v>
      </c>
      <c r="S3" s="56">
        <v>44049</v>
      </c>
      <c r="T3" s="56">
        <v>44051</v>
      </c>
      <c r="U3" s="56"/>
      <c r="V3" s="57" t="str">
        <f t="shared" ref="V3:V52" si="2">IF(I3="大豆",IF(J3&gt;0,"〇",""),"")</f>
        <v/>
      </c>
      <c r="W3" s="58" t="s">
        <v>18</v>
      </c>
      <c r="X3" s="58" t="s">
        <v>18</v>
      </c>
      <c r="Y3" s="58"/>
      <c r="Z3" s="59">
        <f t="shared" ref="Z3:Z52" si="3">IF(N3="〇",H3,0)</f>
        <v>2000</v>
      </c>
      <c r="AA3" s="59">
        <f t="shared" ref="AA3:AA52" si="4">IF(R3="〇",H3,0)</f>
        <v>2000</v>
      </c>
      <c r="AB3" s="59">
        <f t="shared" ref="AB3:AB52" si="5">IF(V3="〇",H3,0)</f>
        <v>0</v>
      </c>
      <c r="AC3" s="60">
        <f>①リスト!$E$3*ROUND((Z3+AA3+AB3)/1000,2)</f>
        <v>12000</v>
      </c>
      <c r="AD3" s="61">
        <f>IF(J3="",0,J3*H3)</f>
        <v>4000</v>
      </c>
    </row>
    <row r="4" spans="1:30" s="62" customFormat="1" x14ac:dyDescent="0.45">
      <c r="A4" s="83" t="s">
        <v>136</v>
      </c>
      <c r="B4" s="48" t="s">
        <v>17</v>
      </c>
      <c r="C4" s="69" t="s">
        <v>104</v>
      </c>
      <c r="D4" s="48"/>
      <c r="E4" s="49"/>
      <c r="F4" s="48"/>
      <c r="G4" s="48"/>
      <c r="H4" s="50">
        <v>2000</v>
      </c>
      <c r="I4" s="48" t="s">
        <v>14</v>
      </c>
      <c r="J4" s="63">
        <v>1</v>
      </c>
      <c r="K4" s="64">
        <v>43984</v>
      </c>
      <c r="L4" s="48" t="s">
        <v>18</v>
      </c>
      <c r="M4" s="48" t="s">
        <v>18</v>
      </c>
      <c r="N4" s="53" t="str">
        <f t="shared" si="0"/>
        <v xml:space="preserve"> </v>
      </c>
      <c r="O4" s="54" t="s">
        <v>18</v>
      </c>
      <c r="P4" s="54" t="s">
        <v>18</v>
      </c>
      <c r="Q4" s="54"/>
      <c r="R4" s="55" t="str">
        <f t="shared" si="1"/>
        <v xml:space="preserve"> </v>
      </c>
      <c r="S4" s="56" t="s">
        <v>18</v>
      </c>
      <c r="T4" s="56" t="s">
        <v>18</v>
      </c>
      <c r="U4" s="56"/>
      <c r="V4" s="57" t="str">
        <f>IF(I4="大豆",IF(J4="","","〇"),"")</f>
        <v>〇</v>
      </c>
      <c r="W4" s="58" t="s">
        <v>18</v>
      </c>
      <c r="X4" s="58" t="s">
        <v>18</v>
      </c>
      <c r="Y4" s="58"/>
      <c r="Z4" s="59">
        <f t="shared" si="3"/>
        <v>0</v>
      </c>
      <c r="AA4" s="59">
        <f t="shared" si="4"/>
        <v>0</v>
      </c>
      <c r="AB4" s="59">
        <f t="shared" si="5"/>
        <v>2000</v>
      </c>
      <c r="AC4" s="60">
        <f>①リスト!$E$3*ROUND((Z4+AA4+AB4)/1000,2)</f>
        <v>6000</v>
      </c>
      <c r="AD4" s="61">
        <f t="shared" ref="AD4:AD52" si="6">IF(J4="",0,J4*H4)</f>
        <v>2000</v>
      </c>
    </row>
    <row r="5" spans="1:30" s="62" customFormat="1" x14ac:dyDescent="0.45">
      <c r="A5" s="83" t="s">
        <v>137</v>
      </c>
      <c r="B5" s="48" t="s">
        <v>21</v>
      </c>
      <c r="C5" s="69" t="s">
        <v>104</v>
      </c>
      <c r="D5" s="48"/>
      <c r="E5" s="49"/>
      <c r="F5" s="48"/>
      <c r="G5" s="48"/>
      <c r="H5" s="50">
        <v>2000</v>
      </c>
      <c r="I5" s="48" t="s">
        <v>20</v>
      </c>
      <c r="J5" s="51">
        <v>2</v>
      </c>
      <c r="K5" s="52">
        <v>43964</v>
      </c>
      <c r="L5" s="48" t="s">
        <v>18</v>
      </c>
      <c r="M5" s="48" t="s">
        <v>18</v>
      </c>
      <c r="N5" s="53" t="str">
        <f t="shared" si="0"/>
        <v>〇</v>
      </c>
      <c r="O5" s="54" t="s">
        <v>18</v>
      </c>
      <c r="P5" s="54">
        <v>44043</v>
      </c>
      <c r="Q5" s="54"/>
      <c r="R5" s="55" t="str">
        <f t="shared" si="1"/>
        <v>〇</v>
      </c>
      <c r="S5" s="56">
        <v>44049</v>
      </c>
      <c r="T5" s="56">
        <v>44051</v>
      </c>
      <c r="U5" s="56"/>
      <c r="V5" s="57" t="str">
        <f t="shared" si="2"/>
        <v/>
      </c>
      <c r="W5" s="58" t="s">
        <v>18</v>
      </c>
      <c r="X5" s="58" t="s">
        <v>18</v>
      </c>
      <c r="Y5" s="58"/>
      <c r="Z5" s="59">
        <f t="shared" si="3"/>
        <v>2000</v>
      </c>
      <c r="AA5" s="59">
        <f t="shared" si="4"/>
        <v>2000</v>
      </c>
      <c r="AB5" s="59">
        <f t="shared" si="5"/>
        <v>0</v>
      </c>
      <c r="AC5" s="60">
        <f>①リスト!$E$3*ROUND((Z5+AA5+AB5)/1000,2)</f>
        <v>12000</v>
      </c>
      <c r="AD5" s="61">
        <f t="shared" si="6"/>
        <v>4000</v>
      </c>
    </row>
    <row r="6" spans="1:30" s="62" customFormat="1" x14ac:dyDescent="0.45">
      <c r="A6" s="83" t="s">
        <v>138</v>
      </c>
      <c r="B6" s="48" t="s">
        <v>22</v>
      </c>
      <c r="C6" s="69" t="s">
        <v>104</v>
      </c>
      <c r="D6" s="48"/>
      <c r="E6" s="49"/>
      <c r="F6" s="48"/>
      <c r="G6" s="48"/>
      <c r="H6" s="50">
        <v>2000</v>
      </c>
      <c r="I6" s="48" t="s">
        <v>20</v>
      </c>
      <c r="J6" s="51">
        <v>2</v>
      </c>
      <c r="K6" s="52">
        <v>43964</v>
      </c>
      <c r="L6" s="48" t="s">
        <v>18</v>
      </c>
      <c r="M6" s="48" t="s">
        <v>18</v>
      </c>
      <c r="N6" s="53" t="str">
        <f t="shared" si="0"/>
        <v>〇</v>
      </c>
      <c r="O6" s="54" t="s">
        <v>18</v>
      </c>
      <c r="P6" s="54">
        <v>44043</v>
      </c>
      <c r="Q6" s="54"/>
      <c r="R6" s="55" t="str">
        <f t="shared" si="1"/>
        <v>〇</v>
      </c>
      <c r="S6" s="56">
        <v>44049</v>
      </c>
      <c r="T6" s="56">
        <v>44051</v>
      </c>
      <c r="U6" s="56"/>
      <c r="V6" s="57" t="str">
        <f t="shared" si="2"/>
        <v/>
      </c>
      <c r="W6" s="58" t="s">
        <v>18</v>
      </c>
      <c r="X6" s="58" t="s">
        <v>18</v>
      </c>
      <c r="Y6" s="58"/>
      <c r="Z6" s="59">
        <f t="shared" si="3"/>
        <v>2000</v>
      </c>
      <c r="AA6" s="59">
        <f t="shared" si="4"/>
        <v>2000</v>
      </c>
      <c r="AB6" s="59">
        <f t="shared" si="5"/>
        <v>0</v>
      </c>
      <c r="AC6" s="60">
        <f>①リスト!$E$3*ROUND((Z6+AA6+AB6)/1000,2)</f>
        <v>12000</v>
      </c>
      <c r="AD6" s="61">
        <f t="shared" si="6"/>
        <v>4000</v>
      </c>
    </row>
    <row r="7" spans="1:30" s="62" customFormat="1" x14ac:dyDescent="0.45">
      <c r="A7" s="83" t="s">
        <v>139</v>
      </c>
      <c r="B7" s="48" t="s">
        <v>23</v>
      </c>
      <c r="C7" s="69" t="s">
        <v>104</v>
      </c>
      <c r="D7" s="48"/>
      <c r="E7" s="49"/>
      <c r="F7" s="48"/>
      <c r="G7" s="48"/>
      <c r="H7" s="50">
        <v>2000</v>
      </c>
      <c r="I7" s="48" t="s">
        <v>20</v>
      </c>
      <c r="J7" s="51">
        <v>2</v>
      </c>
      <c r="K7" s="52">
        <v>43963</v>
      </c>
      <c r="L7" s="48" t="s">
        <v>18</v>
      </c>
      <c r="M7" s="48" t="s">
        <v>18</v>
      </c>
      <c r="N7" s="53" t="str">
        <f t="shared" si="0"/>
        <v>〇</v>
      </c>
      <c r="O7" s="54" t="s">
        <v>18</v>
      </c>
      <c r="P7" s="54">
        <v>44043</v>
      </c>
      <c r="Q7" s="54"/>
      <c r="R7" s="55" t="str">
        <f t="shared" si="1"/>
        <v>〇</v>
      </c>
      <c r="S7" s="56">
        <v>44049</v>
      </c>
      <c r="T7" s="56">
        <v>44051</v>
      </c>
      <c r="U7" s="56"/>
      <c r="V7" s="57" t="str">
        <f t="shared" si="2"/>
        <v/>
      </c>
      <c r="W7" s="58" t="s">
        <v>18</v>
      </c>
      <c r="X7" s="58" t="s">
        <v>18</v>
      </c>
      <c r="Y7" s="58"/>
      <c r="Z7" s="59">
        <f t="shared" si="3"/>
        <v>2000</v>
      </c>
      <c r="AA7" s="59">
        <f t="shared" si="4"/>
        <v>2000</v>
      </c>
      <c r="AB7" s="59">
        <f t="shared" si="5"/>
        <v>0</v>
      </c>
      <c r="AC7" s="60">
        <f>①リスト!$E$3*ROUND((Z7+AA7+AB7)/1000,2)</f>
        <v>12000</v>
      </c>
      <c r="AD7" s="61">
        <f t="shared" si="6"/>
        <v>4000</v>
      </c>
    </row>
    <row r="8" spans="1:30" s="62" customFormat="1" x14ac:dyDescent="0.45">
      <c r="A8" s="83" t="s">
        <v>140</v>
      </c>
      <c r="B8" s="48" t="s">
        <v>24</v>
      </c>
      <c r="C8" s="69" t="s">
        <v>104</v>
      </c>
      <c r="D8" s="48"/>
      <c r="E8" s="49"/>
      <c r="F8" s="48"/>
      <c r="G8" s="48"/>
      <c r="H8" s="50">
        <v>2000</v>
      </c>
      <c r="I8" s="48" t="s">
        <v>20</v>
      </c>
      <c r="J8" s="51">
        <v>2</v>
      </c>
      <c r="K8" s="52">
        <v>43963</v>
      </c>
      <c r="L8" s="48" t="s">
        <v>18</v>
      </c>
      <c r="M8" s="48" t="s">
        <v>18</v>
      </c>
      <c r="N8" s="53" t="str">
        <f t="shared" si="0"/>
        <v>〇</v>
      </c>
      <c r="O8" s="54" t="s">
        <v>18</v>
      </c>
      <c r="P8" s="54">
        <v>44043</v>
      </c>
      <c r="Q8" s="54"/>
      <c r="R8" s="55" t="str">
        <f t="shared" si="1"/>
        <v>〇</v>
      </c>
      <c r="S8" s="56">
        <v>44049</v>
      </c>
      <c r="T8" s="56">
        <v>44051</v>
      </c>
      <c r="U8" s="56"/>
      <c r="V8" s="57" t="str">
        <f t="shared" si="2"/>
        <v/>
      </c>
      <c r="W8" s="58" t="s">
        <v>18</v>
      </c>
      <c r="X8" s="58" t="s">
        <v>18</v>
      </c>
      <c r="Y8" s="58"/>
      <c r="Z8" s="59">
        <f t="shared" si="3"/>
        <v>2000</v>
      </c>
      <c r="AA8" s="59">
        <f t="shared" si="4"/>
        <v>2000</v>
      </c>
      <c r="AB8" s="59">
        <f t="shared" si="5"/>
        <v>0</v>
      </c>
      <c r="AC8" s="60">
        <f>①リスト!$E$3*ROUND((Z8+AA8+AB8)/1000,2)</f>
        <v>12000</v>
      </c>
      <c r="AD8" s="61">
        <f t="shared" si="6"/>
        <v>4000</v>
      </c>
    </row>
    <row r="9" spans="1:30" s="62" customFormat="1" x14ac:dyDescent="0.45">
      <c r="A9" s="83" t="s">
        <v>141</v>
      </c>
      <c r="B9" s="48" t="s">
        <v>25</v>
      </c>
      <c r="C9" s="69" t="s">
        <v>104</v>
      </c>
      <c r="D9" s="48"/>
      <c r="E9" s="49"/>
      <c r="F9" s="48"/>
      <c r="G9" s="48"/>
      <c r="H9" s="50">
        <v>2000</v>
      </c>
      <c r="I9" s="48" t="s">
        <v>20</v>
      </c>
      <c r="J9" s="51">
        <v>2</v>
      </c>
      <c r="K9" s="52">
        <v>43964</v>
      </c>
      <c r="L9" s="48" t="s">
        <v>18</v>
      </c>
      <c r="M9" s="48" t="s">
        <v>18</v>
      </c>
      <c r="N9" s="53" t="str">
        <f t="shared" si="0"/>
        <v>〇</v>
      </c>
      <c r="O9" s="54" t="s">
        <v>18</v>
      </c>
      <c r="P9" s="54">
        <v>44043</v>
      </c>
      <c r="Q9" s="54"/>
      <c r="R9" s="55" t="str">
        <f t="shared" si="1"/>
        <v>〇</v>
      </c>
      <c r="S9" s="56">
        <v>44049</v>
      </c>
      <c r="T9" s="56">
        <v>44051</v>
      </c>
      <c r="U9" s="56"/>
      <c r="V9" s="57" t="str">
        <f t="shared" si="2"/>
        <v/>
      </c>
      <c r="W9" s="58" t="s">
        <v>18</v>
      </c>
      <c r="X9" s="58" t="s">
        <v>18</v>
      </c>
      <c r="Y9" s="58"/>
      <c r="Z9" s="59">
        <f t="shared" si="3"/>
        <v>2000</v>
      </c>
      <c r="AA9" s="59">
        <f t="shared" si="4"/>
        <v>2000</v>
      </c>
      <c r="AB9" s="59">
        <f t="shared" si="5"/>
        <v>0</v>
      </c>
      <c r="AC9" s="60">
        <f>①リスト!$E$3*ROUND((Z9+AA9+AB9)/1000,2)</f>
        <v>12000</v>
      </c>
      <c r="AD9" s="61">
        <f t="shared" si="6"/>
        <v>4000</v>
      </c>
    </row>
    <row r="10" spans="1:30" s="62" customFormat="1" x14ac:dyDescent="0.45">
      <c r="A10" s="83" t="s">
        <v>142</v>
      </c>
      <c r="B10" s="48" t="s">
        <v>26</v>
      </c>
      <c r="C10" s="69" t="s">
        <v>104</v>
      </c>
      <c r="D10" s="48"/>
      <c r="E10" s="49"/>
      <c r="F10" s="48"/>
      <c r="G10" s="48"/>
      <c r="H10" s="50">
        <v>2000</v>
      </c>
      <c r="I10" s="48" t="s">
        <v>20</v>
      </c>
      <c r="J10" s="51">
        <v>2</v>
      </c>
      <c r="K10" s="52">
        <v>43964</v>
      </c>
      <c r="L10" s="48" t="s">
        <v>18</v>
      </c>
      <c r="M10" s="48" t="s">
        <v>18</v>
      </c>
      <c r="N10" s="53" t="str">
        <f t="shared" si="0"/>
        <v>〇</v>
      </c>
      <c r="O10" s="54" t="s">
        <v>18</v>
      </c>
      <c r="P10" s="54">
        <v>44043</v>
      </c>
      <c r="Q10" s="54"/>
      <c r="R10" s="55" t="str">
        <f t="shared" si="1"/>
        <v>〇</v>
      </c>
      <c r="S10" s="56">
        <v>44049</v>
      </c>
      <c r="T10" s="56">
        <v>44051</v>
      </c>
      <c r="U10" s="56"/>
      <c r="V10" s="57" t="str">
        <f t="shared" si="2"/>
        <v/>
      </c>
      <c r="W10" s="58" t="s">
        <v>18</v>
      </c>
      <c r="X10" s="58" t="s">
        <v>18</v>
      </c>
      <c r="Y10" s="58"/>
      <c r="Z10" s="59">
        <f t="shared" si="3"/>
        <v>2000</v>
      </c>
      <c r="AA10" s="59">
        <f t="shared" si="4"/>
        <v>2000</v>
      </c>
      <c r="AB10" s="59">
        <f t="shared" si="5"/>
        <v>0</v>
      </c>
      <c r="AC10" s="60">
        <f>①リスト!$E$3*ROUND((Z10+AA10+AB10)/1000,2)</f>
        <v>12000</v>
      </c>
      <c r="AD10" s="61">
        <f t="shared" si="6"/>
        <v>4000</v>
      </c>
    </row>
    <row r="11" spans="1:30" s="62" customFormat="1" x14ac:dyDescent="0.45">
      <c r="A11" s="83" t="s">
        <v>143</v>
      </c>
      <c r="B11" s="48" t="s">
        <v>27</v>
      </c>
      <c r="C11" s="69" t="s">
        <v>104</v>
      </c>
      <c r="D11" s="48"/>
      <c r="E11" s="49"/>
      <c r="F11" s="48"/>
      <c r="G11" s="48"/>
      <c r="H11" s="50">
        <v>2000</v>
      </c>
      <c r="I11" s="48" t="s">
        <v>20</v>
      </c>
      <c r="J11" s="51">
        <v>2</v>
      </c>
      <c r="K11" s="52">
        <v>43964</v>
      </c>
      <c r="L11" s="48" t="s">
        <v>18</v>
      </c>
      <c r="M11" s="48" t="s">
        <v>18</v>
      </c>
      <c r="N11" s="53" t="str">
        <f t="shared" si="0"/>
        <v>〇</v>
      </c>
      <c r="O11" s="54" t="s">
        <v>18</v>
      </c>
      <c r="P11" s="54">
        <v>44043</v>
      </c>
      <c r="Q11" s="54"/>
      <c r="R11" s="55" t="str">
        <f t="shared" si="1"/>
        <v>〇</v>
      </c>
      <c r="S11" s="56">
        <v>44049</v>
      </c>
      <c r="T11" s="56">
        <v>44051</v>
      </c>
      <c r="U11" s="56"/>
      <c r="V11" s="57" t="str">
        <f t="shared" si="2"/>
        <v/>
      </c>
      <c r="W11" s="58" t="s">
        <v>18</v>
      </c>
      <c r="X11" s="58" t="s">
        <v>18</v>
      </c>
      <c r="Y11" s="58"/>
      <c r="Z11" s="59">
        <f t="shared" si="3"/>
        <v>2000</v>
      </c>
      <c r="AA11" s="59">
        <f t="shared" si="4"/>
        <v>2000</v>
      </c>
      <c r="AB11" s="59">
        <f t="shared" si="5"/>
        <v>0</v>
      </c>
      <c r="AC11" s="60">
        <f>①リスト!$E$3*ROUND((Z11+AA11+AB11)/1000,2)</f>
        <v>12000</v>
      </c>
      <c r="AD11" s="61">
        <f t="shared" si="6"/>
        <v>4000</v>
      </c>
    </row>
    <row r="12" spans="1:30" s="62" customFormat="1" x14ac:dyDescent="0.45">
      <c r="A12" s="83" t="s">
        <v>144</v>
      </c>
      <c r="B12" s="48" t="s">
        <v>28</v>
      </c>
      <c r="C12" s="69" t="s">
        <v>104</v>
      </c>
      <c r="D12" s="48"/>
      <c r="E12" s="49"/>
      <c r="F12" s="48"/>
      <c r="G12" s="48"/>
      <c r="H12" s="50">
        <v>2000</v>
      </c>
      <c r="I12" s="48" t="s">
        <v>20</v>
      </c>
      <c r="J12" s="51">
        <v>2</v>
      </c>
      <c r="K12" s="52">
        <v>43964</v>
      </c>
      <c r="L12" s="48" t="s">
        <v>18</v>
      </c>
      <c r="M12" s="48" t="s">
        <v>18</v>
      </c>
      <c r="N12" s="53" t="str">
        <f t="shared" si="0"/>
        <v>〇</v>
      </c>
      <c r="O12" s="54" t="s">
        <v>18</v>
      </c>
      <c r="P12" s="54">
        <v>44043</v>
      </c>
      <c r="Q12" s="54"/>
      <c r="R12" s="55" t="str">
        <f t="shared" si="1"/>
        <v>〇</v>
      </c>
      <c r="S12" s="56">
        <v>44049</v>
      </c>
      <c r="T12" s="56">
        <v>44051</v>
      </c>
      <c r="U12" s="56"/>
      <c r="V12" s="57" t="str">
        <f t="shared" si="2"/>
        <v/>
      </c>
      <c r="W12" s="58" t="s">
        <v>18</v>
      </c>
      <c r="X12" s="58" t="s">
        <v>18</v>
      </c>
      <c r="Y12" s="58"/>
      <c r="Z12" s="59">
        <f t="shared" si="3"/>
        <v>2000</v>
      </c>
      <c r="AA12" s="59">
        <f t="shared" si="4"/>
        <v>2000</v>
      </c>
      <c r="AB12" s="59">
        <f t="shared" si="5"/>
        <v>0</v>
      </c>
      <c r="AC12" s="60">
        <f>①リスト!$E$3*ROUND((Z12+AA12+AB12)/1000,2)</f>
        <v>12000</v>
      </c>
      <c r="AD12" s="61">
        <f t="shared" si="6"/>
        <v>4000</v>
      </c>
    </row>
    <row r="13" spans="1:30" s="62" customFormat="1" x14ac:dyDescent="0.45">
      <c r="A13" s="83" t="s">
        <v>145</v>
      </c>
      <c r="B13" s="48" t="s">
        <v>29</v>
      </c>
      <c r="C13" s="69" t="s">
        <v>104</v>
      </c>
      <c r="D13" s="48"/>
      <c r="E13" s="49"/>
      <c r="F13" s="48"/>
      <c r="G13" s="48"/>
      <c r="H13" s="50">
        <v>2000</v>
      </c>
      <c r="I13" s="48" t="s">
        <v>20</v>
      </c>
      <c r="J13" s="51">
        <v>2</v>
      </c>
      <c r="K13" s="52">
        <v>43964</v>
      </c>
      <c r="L13" s="48" t="s">
        <v>18</v>
      </c>
      <c r="M13" s="48" t="s">
        <v>18</v>
      </c>
      <c r="N13" s="53" t="str">
        <f t="shared" si="0"/>
        <v>〇</v>
      </c>
      <c r="O13" s="54" t="s">
        <v>18</v>
      </c>
      <c r="P13" s="54">
        <v>44043</v>
      </c>
      <c r="Q13" s="54"/>
      <c r="R13" s="55" t="str">
        <f t="shared" si="1"/>
        <v>〇</v>
      </c>
      <c r="S13" s="56">
        <v>44049</v>
      </c>
      <c r="T13" s="56">
        <v>44051</v>
      </c>
      <c r="U13" s="56"/>
      <c r="V13" s="57" t="str">
        <f t="shared" si="2"/>
        <v/>
      </c>
      <c r="W13" s="58" t="s">
        <v>18</v>
      </c>
      <c r="X13" s="58" t="s">
        <v>18</v>
      </c>
      <c r="Y13" s="58"/>
      <c r="Z13" s="59">
        <f t="shared" si="3"/>
        <v>2000</v>
      </c>
      <c r="AA13" s="59">
        <f t="shared" si="4"/>
        <v>2000</v>
      </c>
      <c r="AB13" s="59">
        <f t="shared" si="5"/>
        <v>0</v>
      </c>
      <c r="AC13" s="60">
        <f>①リスト!$E$3*ROUND((Z13+AA13+AB13)/1000,2)</f>
        <v>12000</v>
      </c>
      <c r="AD13" s="61">
        <f t="shared" si="6"/>
        <v>4000</v>
      </c>
    </row>
    <row r="14" spans="1:30" s="62" customFormat="1" x14ac:dyDescent="0.45">
      <c r="A14" s="83" t="s">
        <v>146</v>
      </c>
      <c r="B14" s="48" t="s">
        <v>30</v>
      </c>
      <c r="C14" s="69" t="s">
        <v>104</v>
      </c>
      <c r="D14" s="48"/>
      <c r="E14" s="49"/>
      <c r="F14" s="48"/>
      <c r="G14" s="48"/>
      <c r="H14" s="50">
        <v>2000</v>
      </c>
      <c r="I14" s="48" t="s">
        <v>20</v>
      </c>
      <c r="J14" s="51">
        <v>2</v>
      </c>
      <c r="K14" s="52">
        <v>43964</v>
      </c>
      <c r="L14" s="48" t="s">
        <v>18</v>
      </c>
      <c r="M14" s="48" t="s">
        <v>18</v>
      </c>
      <c r="N14" s="53" t="str">
        <f t="shared" si="0"/>
        <v>〇</v>
      </c>
      <c r="O14" s="54" t="s">
        <v>18</v>
      </c>
      <c r="P14" s="54">
        <v>44043</v>
      </c>
      <c r="Q14" s="54"/>
      <c r="R14" s="55" t="str">
        <f t="shared" si="1"/>
        <v>〇</v>
      </c>
      <c r="S14" s="56">
        <v>44049</v>
      </c>
      <c r="T14" s="56">
        <v>44051</v>
      </c>
      <c r="U14" s="56"/>
      <c r="V14" s="57" t="str">
        <f t="shared" si="2"/>
        <v/>
      </c>
      <c r="W14" s="58" t="s">
        <v>18</v>
      </c>
      <c r="X14" s="58" t="s">
        <v>18</v>
      </c>
      <c r="Y14" s="58"/>
      <c r="Z14" s="59">
        <f t="shared" si="3"/>
        <v>2000</v>
      </c>
      <c r="AA14" s="59">
        <f t="shared" si="4"/>
        <v>2000</v>
      </c>
      <c r="AB14" s="59">
        <f t="shared" si="5"/>
        <v>0</v>
      </c>
      <c r="AC14" s="60">
        <f>①リスト!$E$3*ROUND((Z14+AA14+AB14)/1000,2)</f>
        <v>12000</v>
      </c>
      <c r="AD14" s="61">
        <f t="shared" si="6"/>
        <v>4000</v>
      </c>
    </row>
    <row r="15" spans="1:30" s="62" customFormat="1" x14ac:dyDescent="0.45">
      <c r="A15" s="83" t="s">
        <v>147</v>
      </c>
      <c r="B15" s="48" t="s">
        <v>31</v>
      </c>
      <c r="C15" s="69" t="s">
        <v>104</v>
      </c>
      <c r="D15" s="48"/>
      <c r="E15" s="49"/>
      <c r="F15" s="48"/>
      <c r="G15" s="48"/>
      <c r="H15" s="50">
        <v>2000</v>
      </c>
      <c r="I15" s="48" t="s">
        <v>20</v>
      </c>
      <c r="J15" s="51">
        <v>2</v>
      </c>
      <c r="K15" s="52">
        <v>43964</v>
      </c>
      <c r="L15" s="48" t="s">
        <v>18</v>
      </c>
      <c r="M15" s="48" t="s">
        <v>18</v>
      </c>
      <c r="N15" s="53" t="str">
        <f t="shared" si="0"/>
        <v>〇</v>
      </c>
      <c r="O15" s="54" t="s">
        <v>18</v>
      </c>
      <c r="P15" s="54">
        <v>44043</v>
      </c>
      <c r="Q15" s="54"/>
      <c r="R15" s="55" t="str">
        <f t="shared" si="1"/>
        <v>〇</v>
      </c>
      <c r="S15" s="56">
        <v>44049</v>
      </c>
      <c r="T15" s="56">
        <v>44051</v>
      </c>
      <c r="U15" s="56"/>
      <c r="V15" s="57" t="str">
        <f t="shared" si="2"/>
        <v/>
      </c>
      <c r="W15" s="58" t="s">
        <v>18</v>
      </c>
      <c r="X15" s="58" t="s">
        <v>18</v>
      </c>
      <c r="Y15" s="58"/>
      <c r="Z15" s="59">
        <f t="shared" si="3"/>
        <v>2000</v>
      </c>
      <c r="AA15" s="59">
        <f t="shared" si="4"/>
        <v>2000</v>
      </c>
      <c r="AB15" s="59">
        <f t="shared" si="5"/>
        <v>0</v>
      </c>
      <c r="AC15" s="60">
        <f>①リスト!$E$3*ROUND((Z15+AA15+AB15)/1000,2)</f>
        <v>12000</v>
      </c>
      <c r="AD15" s="61">
        <f t="shared" si="6"/>
        <v>4000</v>
      </c>
    </row>
    <row r="16" spans="1:30" s="62" customFormat="1" x14ac:dyDescent="0.45">
      <c r="A16" s="83" t="s">
        <v>148</v>
      </c>
      <c r="B16" s="48" t="s">
        <v>32</v>
      </c>
      <c r="C16" s="69" t="s">
        <v>104</v>
      </c>
      <c r="D16" s="48"/>
      <c r="E16" s="49"/>
      <c r="F16" s="48"/>
      <c r="G16" s="48"/>
      <c r="H16" s="50">
        <v>2000</v>
      </c>
      <c r="I16" s="48" t="s">
        <v>33</v>
      </c>
      <c r="J16" s="63" t="s">
        <v>18</v>
      </c>
      <c r="K16" s="64" t="s">
        <v>18</v>
      </c>
      <c r="L16" s="48" t="s">
        <v>18</v>
      </c>
      <c r="M16" s="48" t="s">
        <v>18</v>
      </c>
      <c r="N16" s="53" t="str">
        <f t="shared" si="0"/>
        <v/>
      </c>
      <c r="O16" s="54" t="s">
        <v>18</v>
      </c>
      <c r="P16" s="54" t="s">
        <v>18</v>
      </c>
      <c r="Q16" s="54"/>
      <c r="R16" s="55" t="str">
        <f t="shared" si="1"/>
        <v/>
      </c>
      <c r="S16" s="56" t="s">
        <v>18</v>
      </c>
      <c r="T16" s="56" t="s">
        <v>18</v>
      </c>
      <c r="U16" s="56"/>
      <c r="V16" s="57" t="str">
        <f t="shared" si="2"/>
        <v/>
      </c>
      <c r="W16" s="58" t="s">
        <v>18</v>
      </c>
      <c r="X16" s="58" t="s">
        <v>18</v>
      </c>
      <c r="Y16" s="58"/>
      <c r="Z16" s="59">
        <f t="shared" si="3"/>
        <v>0</v>
      </c>
      <c r="AA16" s="59">
        <f t="shared" si="4"/>
        <v>0</v>
      </c>
      <c r="AB16" s="59">
        <f t="shared" si="5"/>
        <v>0</v>
      </c>
      <c r="AC16" s="60">
        <f>①リスト!$E$3*ROUND((Z16+AA16+AB16)/1000,2)</f>
        <v>0</v>
      </c>
      <c r="AD16" s="61">
        <f t="shared" si="6"/>
        <v>0</v>
      </c>
    </row>
    <row r="17" spans="1:30" s="62" customFormat="1" x14ac:dyDescent="0.45">
      <c r="A17" s="83" t="s">
        <v>149</v>
      </c>
      <c r="B17" s="48" t="s">
        <v>34</v>
      </c>
      <c r="C17" s="69" t="s">
        <v>104</v>
      </c>
      <c r="D17" s="48"/>
      <c r="E17" s="49"/>
      <c r="F17" s="48"/>
      <c r="G17" s="48"/>
      <c r="H17" s="50">
        <v>2000</v>
      </c>
      <c r="I17" s="48" t="s">
        <v>35</v>
      </c>
      <c r="J17" s="51">
        <v>1</v>
      </c>
      <c r="K17" s="52">
        <v>43975</v>
      </c>
      <c r="L17" s="48" t="s">
        <v>11</v>
      </c>
      <c r="M17" s="48" t="s">
        <v>18</v>
      </c>
      <c r="N17" s="53" t="str">
        <f t="shared" si="0"/>
        <v xml:space="preserve"> </v>
      </c>
      <c r="O17" s="54" t="s">
        <v>18</v>
      </c>
      <c r="P17" s="54" t="s">
        <v>18</v>
      </c>
      <c r="Q17" s="54"/>
      <c r="R17" s="55" t="str">
        <f t="shared" si="1"/>
        <v>〇</v>
      </c>
      <c r="S17" s="56" t="s">
        <v>18</v>
      </c>
      <c r="T17" s="56" t="s">
        <v>18</v>
      </c>
      <c r="U17" s="56"/>
      <c r="V17" s="57" t="str">
        <f t="shared" si="2"/>
        <v/>
      </c>
      <c r="W17" s="58" t="s">
        <v>18</v>
      </c>
      <c r="X17" s="58" t="s">
        <v>18</v>
      </c>
      <c r="Y17" s="58"/>
      <c r="Z17" s="59">
        <f t="shared" si="3"/>
        <v>0</v>
      </c>
      <c r="AA17" s="59">
        <f t="shared" si="4"/>
        <v>2000</v>
      </c>
      <c r="AB17" s="59">
        <f t="shared" si="5"/>
        <v>0</v>
      </c>
      <c r="AC17" s="60">
        <f>①リスト!$E$3*ROUND((Z17+AA17+AB17)/1000,2)</f>
        <v>6000</v>
      </c>
      <c r="AD17" s="61">
        <f t="shared" si="6"/>
        <v>2000</v>
      </c>
    </row>
    <row r="18" spans="1:30" s="62" customFormat="1" x14ac:dyDescent="0.45">
      <c r="A18" s="83" t="s">
        <v>150</v>
      </c>
      <c r="B18" s="48" t="s">
        <v>36</v>
      </c>
      <c r="C18" s="69" t="s">
        <v>104</v>
      </c>
      <c r="D18" s="48"/>
      <c r="E18" s="49"/>
      <c r="F18" s="48"/>
      <c r="G18" s="48"/>
      <c r="H18" s="50">
        <v>2000</v>
      </c>
      <c r="I18" s="48" t="s">
        <v>37</v>
      </c>
      <c r="J18" s="51">
        <v>1</v>
      </c>
      <c r="K18" s="52">
        <v>44016</v>
      </c>
      <c r="L18" s="48" t="s">
        <v>8</v>
      </c>
      <c r="M18" s="48" t="s">
        <v>18</v>
      </c>
      <c r="N18" s="53" t="str">
        <f t="shared" si="0"/>
        <v>〇</v>
      </c>
      <c r="O18" s="54">
        <v>44070</v>
      </c>
      <c r="P18" s="54">
        <v>44070</v>
      </c>
      <c r="Q18" s="54"/>
      <c r="R18" s="55" t="str">
        <f t="shared" si="1"/>
        <v xml:space="preserve"> </v>
      </c>
      <c r="S18" s="56" t="s">
        <v>18</v>
      </c>
      <c r="T18" s="56" t="s">
        <v>18</v>
      </c>
      <c r="U18" s="56"/>
      <c r="V18" s="57" t="str">
        <f t="shared" si="2"/>
        <v/>
      </c>
      <c r="W18" s="58" t="s">
        <v>18</v>
      </c>
      <c r="X18" s="58" t="s">
        <v>18</v>
      </c>
      <c r="Y18" s="58"/>
      <c r="Z18" s="59">
        <f t="shared" si="3"/>
        <v>2000</v>
      </c>
      <c r="AA18" s="59">
        <f t="shared" si="4"/>
        <v>0</v>
      </c>
      <c r="AB18" s="59">
        <f t="shared" si="5"/>
        <v>0</v>
      </c>
      <c r="AC18" s="60">
        <f>①リスト!$E$3*ROUND((Z18+AA18+AB18)/1000,2)</f>
        <v>6000</v>
      </c>
      <c r="AD18" s="61">
        <f t="shared" si="6"/>
        <v>2000</v>
      </c>
    </row>
    <row r="19" spans="1:30" s="62" customFormat="1" x14ac:dyDescent="0.45">
      <c r="A19" s="83" t="s">
        <v>151</v>
      </c>
      <c r="B19" s="48" t="s">
        <v>38</v>
      </c>
      <c r="C19" s="69" t="s">
        <v>104</v>
      </c>
      <c r="D19" s="48"/>
      <c r="E19" s="49"/>
      <c r="F19" s="48"/>
      <c r="G19" s="48"/>
      <c r="H19" s="50">
        <v>2000</v>
      </c>
      <c r="I19" s="48" t="s">
        <v>37</v>
      </c>
      <c r="J19" s="51">
        <v>1</v>
      </c>
      <c r="K19" s="52">
        <v>44017</v>
      </c>
      <c r="L19" s="48" t="s">
        <v>8</v>
      </c>
      <c r="M19" s="48" t="s">
        <v>18</v>
      </c>
      <c r="N19" s="53" t="str">
        <f t="shared" si="0"/>
        <v>〇</v>
      </c>
      <c r="O19" s="54">
        <v>44070</v>
      </c>
      <c r="P19" s="54">
        <v>44070</v>
      </c>
      <c r="Q19" s="54"/>
      <c r="R19" s="55" t="str">
        <f t="shared" si="1"/>
        <v xml:space="preserve"> </v>
      </c>
      <c r="S19" s="56" t="s">
        <v>18</v>
      </c>
      <c r="T19" s="56" t="s">
        <v>18</v>
      </c>
      <c r="U19" s="56"/>
      <c r="V19" s="57" t="str">
        <f t="shared" si="2"/>
        <v/>
      </c>
      <c r="W19" s="58" t="s">
        <v>18</v>
      </c>
      <c r="X19" s="58" t="s">
        <v>18</v>
      </c>
      <c r="Y19" s="58"/>
      <c r="Z19" s="59">
        <f t="shared" si="3"/>
        <v>2000</v>
      </c>
      <c r="AA19" s="59">
        <f t="shared" si="4"/>
        <v>0</v>
      </c>
      <c r="AB19" s="59">
        <f t="shared" si="5"/>
        <v>0</v>
      </c>
      <c r="AC19" s="60">
        <f>①リスト!$E$3*ROUND((Z19+AA19+AB19)/1000,2)</f>
        <v>6000</v>
      </c>
      <c r="AD19" s="61">
        <f t="shared" si="6"/>
        <v>2000</v>
      </c>
    </row>
    <row r="20" spans="1:30" s="62" customFormat="1" x14ac:dyDescent="0.45">
      <c r="A20" s="83" t="s">
        <v>152</v>
      </c>
      <c r="B20" s="48" t="s">
        <v>39</v>
      </c>
      <c r="C20" s="69" t="s">
        <v>104</v>
      </c>
      <c r="D20" s="48"/>
      <c r="E20" s="49"/>
      <c r="F20" s="48"/>
      <c r="G20" s="48"/>
      <c r="H20" s="50">
        <v>2000</v>
      </c>
      <c r="I20" s="48" t="s">
        <v>37</v>
      </c>
      <c r="J20" s="51">
        <v>1</v>
      </c>
      <c r="K20" s="52">
        <v>44017</v>
      </c>
      <c r="L20" s="48" t="s">
        <v>8</v>
      </c>
      <c r="M20" s="48" t="s">
        <v>18</v>
      </c>
      <c r="N20" s="53" t="str">
        <f t="shared" si="0"/>
        <v>〇</v>
      </c>
      <c r="O20" s="54">
        <v>44070</v>
      </c>
      <c r="P20" s="54">
        <v>44070</v>
      </c>
      <c r="Q20" s="54"/>
      <c r="R20" s="55" t="str">
        <f t="shared" si="1"/>
        <v xml:space="preserve"> </v>
      </c>
      <c r="S20" s="56" t="s">
        <v>18</v>
      </c>
      <c r="T20" s="56" t="s">
        <v>18</v>
      </c>
      <c r="U20" s="56"/>
      <c r="V20" s="57" t="str">
        <f t="shared" si="2"/>
        <v/>
      </c>
      <c r="W20" s="58" t="s">
        <v>18</v>
      </c>
      <c r="X20" s="58" t="s">
        <v>18</v>
      </c>
      <c r="Y20" s="58"/>
      <c r="Z20" s="59">
        <f t="shared" si="3"/>
        <v>2000</v>
      </c>
      <c r="AA20" s="59">
        <f t="shared" si="4"/>
        <v>0</v>
      </c>
      <c r="AB20" s="59">
        <f t="shared" si="5"/>
        <v>0</v>
      </c>
      <c r="AC20" s="60">
        <f>①リスト!$E$3*ROUND((Z20+AA20+AB20)/1000,2)</f>
        <v>6000</v>
      </c>
      <c r="AD20" s="61">
        <f t="shared" si="6"/>
        <v>2000</v>
      </c>
    </row>
    <row r="21" spans="1:30" s="62" customFormat="1" x14ac:dyDescent="0.45">
      <c r="A21" s="83" t="s">
        <v>153</v>
      </c>
      <c r="B21" s="48" t="s">
        <v>40</v>
      </c>
      <c r="C21" s="69" t="s">
        <v>104</v>
      </c>
      <c r="D21" s="48"/>
      <c r="E21" s="49"/>
      <c r="F21" s="48"/>
      <c r="G21" s="48"/>
      <c r="H21" s="50">
        <v>2000</v>
      </c>
      <c r="I21" s="48" t="s">
        <v>20</v>
      </c>
      <c r="J21" s="51">
        <v>1</v>
      </c>
      <c r="K21" s="52">
        <v>43965</v>
      </c>
      <c r="L21" s="48" t="s">
        <v>11</v>
      </c>
      <c r="M21" s="48" t="s">
        <v>18</v>
      </c>
      <c r="N21" s="53" t="str">
        <f t="shared" si="0"/>
        <v xml:space="preserve"> </v>
      </c>
      <c r="O21" s="54" t="s">
        <v>18</v>
      </c>
      <c r="P21" s="54" t="s">
        <v>18</v>
      </c>
      <c r="Q21" s="54"/>
      <c r="R21" s="55" t="str">
        <f t="shared" si="1"/>
        <v>〇</v>
      </c>
      <c r="S21" s="56">
        <v>44044</v>
      </c>
      <c r="T21" s="56">
        <v>44044</v>
      </c>
      <c r="U21" s="56"/>
      <c r="V21" s="57" t="str">
        <f t="shared" si="2"/>
        <v/>
      </c>
      <c r="W21" s="58" t="s">
        <v>18</v>
      </c>
      <c r="X21" s="58" t="s">
        <v>18</v>
      </c>
      <c r="Y21" s="58"/>
      <c r="Z21" s="59">
        <f t="shared" si="3"/>
        <v>0</v>
      </c>
      <c r="AA21" s="59">
        <f t="shared" si="4"/>
        <v>2000</v>
      </c>
      <c r="AB21" s="59">
        <f t="shared" si="5"/>
        <v>0</v>
      </c>
      <c r="AC21" s="60">
        <f>①リスト!$E$3*ROUND((Z21+AA21+AB21)/1000,2)</f>
        <v>6000</v>
      </c>
      <c r="AD21" s="61">
        <f t="shared" si="6"/>
        <v>2000</v>
      </c>
    </row>
    <row r="22" spans="1:30" s="62" customFormat="1" x14ac:dyDescent="0.45">
      <c r="A22" s="83" t="s">
        <v>154</v>
      </c>
      <c r="B22" s="48" t="s">
        <v>41</v>
      </c>
      <c r="C22" s="69" t="s">
        <v>104</v>
      </c>
      <c r="D22" s="48"/>
      <c r="E22" s="49"/>
      <c r="F22" s="48"/>
      <c r="G22" s="48"/>
      <c r="H22" s="50">
        <v>2000</v>
      </c>
      <c r="I22" s="48" t="s">
        <v>20</v>
      </c>
      <c r="J22" s="51">
        <v>1</v>
      </c>
      <c r="K22" s="52">
        <v>43965</v>
      </c>
      <c r="L22" s="48" t="s">
        <v>11</v>
      </c>
      <c r="M22" s="48" t="s">
        <v>18</v>
      </c>
      <c r="N22" s="53" t="str">
        <f t="shared" si="0"/>
        <v xml:space="preserve"> </v>
      </c>
      <c r="O22" s="54" t="s">
        <v>18</v>
      </c>
      <c r="P22" s="54" t="s">
        <v>18</v>
      </c>
      <c r="Q22" s="54"/>
      <c r="R22" s="55" t="str">
        <f t="shared" si="1"/>
        <v>〇</v>
      </c>
      <c r="S22" s="56">
        <v>44044</v>
      </c>
      <c r="T22" s="56">
        <v>44044</v>
      </c>
      <c r="U22" s="56"/>
      <c r="V22" s="57" t="str">
        <f t="shared" si="2"/>
        <v/>
      </c>
      <c r="W22" s="58" t="s">
        <v>18</v>
      </c>
      <c r="X22" s="58" t="s">
        <v>18</v>
      </c>
      <c r="Y22" s="58"/>
      <c r="Z22" s="59">
        <f t="shared" si="3"/>
        <v>0</v>
      </c>
      <c r="AA22" s="59">
        <f t="shared" si="4"/>
        <v>2000</v>
      </c>
      <c r="AB22" s="59">
        <f t="shared" si="5"/>
        <v>0</v>
      </c>
      <c r="AC22" s="60">
        <f>①リスト!$E$3*ROUND((Z22+AA22+AB22)/1000,2)</f>
        <v>6000</v>
      </c>
      <c r="AD22" s="61">
        <f t="shared" si="6"/>
        <v>2000</v>
      </c>
    </row>
    <row r="23" spans="1:30" s="62" customFormat="1" x14ac:dyDescent="0.45">
      <c r="A23" s="83" t="s">
        <v>155</v>
      </c>
      <c r="B23" s="48" t="s">
        <v>42</v>
      </c>
      <c r="C23" s="69" t="s">
        <v>104</v>
      </c>
      <c r="D23" s="48"/>
      <c r="E23" s="49"/>
      <c r="F23" s="48"/>
      <c r="G23" s="48"/>
      <c r="H23" s="50">
        <v>2000</v>
      </c>
      <c r="I23" s="48" t="s">
        <v>20</v>
      </c>
      <c r="J23" s="51">
        <v>1</v>
      </c>
      <c r="K23" s="52">
        <v>43965</v>
      </c>
      <c r="L23" s="48" t="s">
        <v>11</v>
      </c>
      <c r="M23" s="48" t="s">
        <v>18</v>
      </c>
      <c r="N23" s="53" t="str">
        <f t="shared" si="0"/>
        <v xml:space="preserve"> </v>
      </c>
      <c r="O23" s="54" t="s">
        <v>18</v>
      </c>
      <c r="P23" s="54" t="s">
        <v>18</v>
      </c>
      <c r="Q23" s="54"/>
      <c r="R23" s="55" t="str">
        <f t="shared" si="1"/>
        <v>〇</v>
      </c>
      <c r="S23" s="56">
        <v>44044</v>
      </c>
      <c r="T23" s="56">
        <v>44044</v>
      </c>
      <c r="U23" s="56"/>
      <c r="V23" s="57" t="str">
        <f t="shared" si="2"/>
        <v/>
      </c>
      <c r="W23" s="58" t="s">
        <v>18</v>
      </c>
      <c r="X23" s="58" t="s">
        <v>18</v>
      </c>
      <c r="Y23" s="58"/>
      <c r="Z23" s="59">
        <f t="shared" si="3"/>
        <v>0</v>
      </c>
      <c r="AA23" s="59">
        <f t="shared" si="4"/>
        <v>2000</v>
      </c>
      <c r="AB23" s="59">
        <f t="shared" si="5"/>
        <v>0</v>
      </c>
      <c r="AC23" s="60">
        <f>①リスト!$E$3*ROUND((Z23+AA23+AB23)/1000,2)</f>
        <v>6000</v>
      </c>
      <c r="AD23" s="61">
        <f t="shared" si="6"/>
        <v>2000</v>
      </c>
    </row>
    <row r="24" spans="1:30" s="62" customFormat="1" x14ac:dyDescent="0.45">
      <c r="A24" s="83" t="s">
        <v>156</v>
      </c>
      <c r="B24" s="48" t="s">
        <v>43</v>
      </c>
      <c r="C24" s="69" t="s">
        <v>104</v>
      </c>
      <c r="D24" s="48"/>
      <c r="E24" s="49"/>
      <c r="F24" s="48"/>
      <c r="G24" s="48"/>
      <c r="H24" s="50">
        <v>2000</v>
      </c>
      <c r="I24" s="48" t="s">
        <v>37</v>
      </c>
      <c r="J24" s="51">
        <v>1</v>
      </c>
      <c r="K24" s="52">
        <v>44017</v>
      </c>
      <c r="L24" s="48" t="s">
        <v>8</v>
      </c>
      <c r="M24" s="48" t="s">
        <v>18</v>
      </c>
      <c r="N24" s="53" t="str">
        <f t="shared" si="0"/>
        <v>〇</v>
      </c>
      <c r="O24" s="54">
        <v>44070</v>
      </c>
      <c r="P24" s="54">
        <v>44070</v>
      </c>
      <c r="Q24" s="54"/>
      <c r="R24" s="55" t="str">
        <f t="shared" si="1"/>
        <v xml:space="preserve"> </v>
      </c>
      <c r="S24" s="56" t="s">
        <v>18</v>
      </c>
      <c r="T24" s="56" t="s">
        <v>18</v>
      </c>
      <c r="U24" s="56"/>
      <c r="V24" s="57" t="str">
        <f t="shared" si="2"/>
        <v/>
      </c>
      <c r="W24" s="58" t="s">
        <v>18</v>
      </c>
      <c r="X24" s="58" t="s">
        <v>18</v>
      </c>
      <c r="Y24" s="58"/>
      <c r="Z24" s="59">
        <f t="shared" si="3"/>
        <v>2000</v>
      </c>
      <c r="AA24" s="59">
        <f t="shared" si="4"/>
        <v>0</v>
      </c>
      <c r="AB24" s="59">
        <f t="shared" si="5"/>
        <v>0</v>
      </c>
      <c r="AC24" s="60">
        <f>①リスト!$E$3*ROUND((Z24+AA24+AB24)/1000,2)</f>
        <v>6000</v>
      </c>
      <c r="AD24" s="61">
        <f t="shared" si="6"/>
        <v>2000</v>
      </c>
    </row>
    <row r="25" spans="1:30" s="62" customFormat="1" x14ac:dyDescent="0.45">
      <c r="A25" s="83" t="s">
        <v>157</v>
      </c>
      <c r="B25" s="48" t="s">
        <v>44</v>
      </c>
      <c r="C25" s="69" t="s">
        <v>104</v>
      </c>
      <c r="D25" s="48"/>
      <c r="E25" s="49"/>
      <c r="F25" s="48"/>
      <c r="G25" s="48"/>
      <c r="H25" s="50">
        <v>2000</v>
      </c>
      <c r="I25" s="48" t="s">
        <v>37</v>
      </c>
      <c r="J25" s="51">
        <v>1</v>
      </c>
      <c r="K25" s="52">
        <v>44017</v>
      </c>
      <c r="L25" s="48" t="s">
        <v>8</v>
      </c>
      <c r="M25" s="48" t="s">
        <v>18</v>
      </c>
      <c r="N25" s="53" t="str">
        <f t="shared" si="0"/>
        <v>〇</v>
      </c>
      <c r="O25" s="54">
        <v>44070</v>
      </c>
      <c r="P25" s="54">
        <v>44070</v>
      </c>
      <c r="Q25" s="54"/>
      <c r="R25" s="55" t="str">
        <f t="shared" si="1"/>
        <v xml:space="preserve"> </v>
      </c>
      <c r="S25" s="56" t="s">
        <v>18</v>
      </c>
      <c r="T25" s="56" t="s">
        <v>18</v>
      </c>
      <c r="U25" s="56"/>
      <c r="V25" s="57" t="str">
        <f t="shared" si="2"/>
        <v/>
      </c>
      <c r="W25" s="58" t="s">
        <v>18</v>
      </c>
      <c r="X25" s="58" t="s">
        <v>18</v>
      </c>
      <c r="Y25" s="58"/>
      <c r="Z25" s="59">
        <f t="shared" si="3"/>
        <v>2000</v>
      </c>
      <c r="AA25" s="59">
        <f t="shared" si="4"/>
        <v>0</v>
      </c>
      <c r="AB25" s="59">
        <f t="shared" si="5"/>
        <v>0</v>
      </c>
      <c r="AC25" s="60">
        <f>①リスト!$E$3*ROUND((Z25+AA25+AB25)/1000,2)</f>
        <v>6000</v>
      </c>
      <c r="AD25" s="61">
        <f t="shared" si="6"/>
        <v>2000</v>
      </c>
    </row>
    <row r="26" spans="1:30" s="62" customFormat="1" x14ac:dyDescent="0.45">
      <c r="A26" s="83" t="s">
        <v>158</v>
      </c>
      <c r="B26" s="48" t="s">
        <v>45</v>
      </c>
      <c r="C26" s="69" t="s">
        <v>104</v>
      </c>
      <c r="D26" s="48"/>
      <c r="E26" s="49"/>
      <c r="F26" s="48"/>
      <c r="G26" s="48"/>
      <c r="H26" s="50">
        <v>2000</v>
      </c>
      <c r="I26" s="48" t="s">
        <v>37</v>
      </c>
      <c r="J26" s="51">
        <v>1</v>
      </c>
      <c r="K26" s="52">
        <v>44017</v>
      </c>
      <c r="L26" s="48" t="s">
        <v>8</v>
      </c>
      <c r="M26" s="48" t="s">
        <v>18</v>
      </c>
      <c r="N26" s="53" t="str">
        <f t="shared" si="0"/>
        <v>〇</v>
      </c>
      <c r="O26" s="54">
        <v>44070</v>
      </c>
      <c r="P26" s="54">
        <v>44070</v>
      </c>
      <c r="Q26" s="54"/>
      <c r="R26" s="55" t="str">
        <f t="shared" si="1"/>
        <v xml:space="preserve"> </v>
      </c>
      <c r="S26" s="56" t="s">
        <v>18</v>
      </c>
      <c r="T26" s="56" t="s">
        <v>18</v>
      </c>
      <c r="U26" s="56"/>
      <c r="V26" s="57" t="str">
        <f t="shared" si="2"/>
        <v/>
      </c>
      <c r="W26" s="58" t="s">
        <v>18</v>
      </c>
      <c r="X26" s="58" t="s">
        <v>18</v>
      </c>
      <c r="Y26" s="58"/>
      <c r="Z26" s="59">
        <f t="shared" si="3"/>
        <v>2000</v>
      </c>
      <c r="AA26" s="59">
        <f t="shared" si="4"/>
        <v>0</v>
      </c>
      <c r="AB26" s="59">
        <f t="shared" si="5"/>
        <v>0</v>
      </c>
      <c r="AC26" s="60">
        <f>①リスト!$E$3*ROUND((Z26+AA26+AB26)/1000,2)</f>
        <v>6000</v>
      </c>
      <c r="AD26" s="61">
        <f t="shared" si="6"/>
        <v>2000</v>
      </c>
    </row>
    <row r="27" spans="1:30" s="62" customFormat="1" x14ac:dyDescent="0.45">
      <c r="A27" s="83" t="s">
        <v>159</v>
      </c>
      <c r="B27" s="48" t="s">
        <v>46</v>
      </c>
      <c r="C27" s="69" t="s">
        <v>104</v>
      </c>
      <c r="D27" s="48"/>
      <c r="E27" s="49"/>
      <c r="F27" s="48"/>
      <c r="G27" s="48"/>
      <c r="H27" s="50">
        <v>2000</v>
      </c>
      <c r="I27" s="48" t="s">
        <v>37</v>
      </c>
      <c r="J27" s="51">
        <v>1</v>
      </c>
      <c r="K27" s="52">
        <v>44017</v>
      </c>
      <c r="L27" s="48" t="s">
        <v>8</v>
      </c>
      <c r="M27" s="48" t="s">
        <v>18</v>
      </c>
      <c r="N27" s="53" t="str">
        <f t="shared" si="0"/>
        <v>〇</v>
      </c>
      <c r="O27" s="54">
        <v>44070</v>
      </c>
      <c r="P27" s="54">
        <v>44070</v>
      </c>
      <c r="Q27" s="54"/>
      <c r="R27" s="55" t="str">
        <f t="shared" si="1"/>
        <v xml:space="preserve"> </v>
      </c>
      <c r="S27" s="56" t="s">
        <v>18</v>
      </c>
      <c r="T27" s="56" t="s">
        <v>18</v>
      </c>
      <c r="U27" s="56"/>
      <c r="V27" s="57" t="str">
        <f t="shared" si="2"/>
        <v/>
      </c>
      <c r="W27" s="58" t="s">
        <v>18</v>
      </c>
      <c r="X27" s="58" t="s">
        <v>18</v>
      </c>
      <c r="Y27" s="58"/>
      <c r="Z27" s="59">
        <f t="shared" si="3"/>
        <v>2000</v>
      </c>
      <c r="AA27" s="59">
        <f t="shared" si="4"/>
        <v>0</v>
      </c>
      <c r="AB27" s="59">
        <f t="shared" si="5"/>
        <v>0</v>
      </c>
      <c r="AC27" s="60">
        <f>①リスト!$E$3*ROUND((Z27+AA27+AB27)/1000,2)</f>
        <v>6000</v>
      </c>
      <c r="AD27" s="61">
        <f t="shared" si="6"/>
        <v>2000</v>
      </c>
    </row>
    <row r="28" spans="1:30" s="62" customFormat="1" x14ac:dyDescent="0.45">
      <c r="A28" s="83" t="s">
        <v>160</v>
      </c>
      <c r="B28" s="48" t="s">
        <v>47</v>
      </c>
      <c r="C28" s="69" t="s">
        <v>104</v>
      </c>
      <c r="D28" s="48"/>
      <c r="E28" s="49"/>
      <c r="F28" s="48"/>
      <c r="G28" s="48"/>
      <c r="H28" s="50">
        <v>2000</v>
      </c>
      <c r="I28" s="48" t="s">
        <v>48</v>
      </c>
      <c r="J28" s="51">
        <v>1</v>
      </c>
      <c r="K28" s="52">
        <v>44016</v>
      </c>
      <c r="L28" s="48" t="s">
        <v>8</v>
      </c>
      <c r="M28" s="48" t="s">
        <v>18</v>
      </c>
      <c r="N28" s="53" t="str">
        <f t="shared" si="0"/>
        <v>〇</v>
      </c>
      <c r="O28" s="54">
        <v>44070</v>
      </c>
      <c r="P28" s="54">
        <v>44070</v>
      </c>
      <c r="Q28" s="54"/>
      <c r="R28" s="55" t="str">
        <f t="shared" si="1"/>
        <v xml:space="preserve"> </v>
      </c>
      <c r="S28" s="56" t="s">
        <v>18</v>
      </c>
      <c r="T28" s="56" t="s">
        <v>18</v>
      </c>
      <c r="U28" s="56"/>
      <c r="V28" s="57" t="str">
        <f t="shared" si="2"/>
        <v/>
      </c>
      <c r="W28" s="58" t="s">
        <v>18</v>
      </c>
      <c r="X28" s="58" t="s">
        <v>18</v>
      </c>
      <c r="Y28" s="58"/>
      <c r="Z28" s="59">
        <f t="shared" si="3"/>
        <v>2000</v>
      </c>
      <c r="AA28" s="59">
        <f t="shared" si="4"/>
        <v>0</v>
      </c>
      <c r="AB28" s="59">
        <f t="shared" si="5"/>
        <v>0</v>
      </c>
      <c r="AC28" s="60">
        <f>①リスト!$E$3*ROUND((Z28+AA28+AB28)/1000,2)</f>
        <v>6000</v>
      </c>
      <c r="AD28" s="61">
        <f t="shared" si="6"/>
        <v>2000</v>
      </c>
    </row>
    <row r="29" spans="1:30" s="62" customFormat="1" x14ac:dyDescent="0.45">
      <c r="A29" s="83" t="s">
        <v>161</v>
      </c>
      <c r="B29" s="48" t="s">
        <v>49</v>
      </c>
      <c r="C29" s="69" t="s">
        <v>104</v>
      </c>
      <c r="D29" s="48"/>
      <c r="E29" s="49"/>
      <c r="F29" s="48"/>
      <c r="G29" s="48"/>
      <c r="H29" s="50">
        <v>2000</v>
      </c>
      <c r="I29" s="48" t="s">
        <v>37</v>
      </c>
      <c r="J29" s="51">
        <v>1</v>
      </c>
      <c r="K29" s="52">
        <v>44016</v>
      </c>
      <c r="L29" s="48" t="s">
        <v>8</v>
      </c>
      <c r="M29" s="48" t="s">
        <v>18</v>
      </c>
      <c r="N29" s="53" t="str">
        <f t="shared" si="0"/>
        <v>〇</v>
      </c>
      <c r="O29" s="54">
        <v>44070</v>
      </c>
      <c r="P29" s="54">
        <v>44070</v>
      </c>
      <c r="Q29" s="54"/>
      <c r="R29" s="55" t="str">
        <f t="shared" si="1"/>
        <v xml:space="preserve"> </v>
      </c>
      <c r="S29" s="56" t="s">
        <v>18</v>
      </c>
      <c r="T29" s="56" t="s">
        <v>18</v>
      </c>
      <c r="U29" s="56"/>
      <c r="V29" s="57" t="str">
        <f t="shared" si="2"/>
        <v/>
      </c>
      <c r="W29" s="58" t="s">
        <v>18</v>
      </c>
      <c r="X29" s="58" t="s">
        <v>18</v>
      </c>
      <c r="Y29" s="58"/>
      <c r="Z29" s="59">
        <f t="shared" si="3"/>
        <v>2000</v>
      </c>
      <c r="AA29" s="59">
        <f t="shared" si="4"/>
        <v>0</v>
      </c>
      <c r="AB29" s="59">
        <f t="shared" si="5"/>
        <v>0</v>
      </c>
      <c r="AC29" s="60">
        <f>①リスト!$E$3*ROUND((Z29+AA29+AB29)/1000,2)</f>
        <v>6000</v>
      </c>
      <c r="AD29" s="61">
        <f t="shared" si="6"/>
        <v>2000</v>
      </c>
    </row>
    <row r="30" spans="1:30" s="62" customFormat="1" x14ac:dyDescent="0.45">
      <c r="A30" s="83" t="s">
        <v>162</v>
      </c>
      <c r="B30" s="48" t="s">
        <v>50</v>
      </c>
      <c r="C30" s="69" t="s">
        <v>104</v>
      </c>
      <c r="D30" s="48"/>
      <c r="E30" s="49"/>
      <c r="F30" s="48"/>
      <c r="G30" s="48"/>
      <c r="H30" s="50">
        <v>2000</v>
      </c>
      <c r="I30" s="48" t="s">
        <v>37</v>
      </c>
      <c r="J30" s="51">
        <v>1</v>
      </c>
      <c r="K30" s="52">
        <v>44016</v>
      </c>
      <c r="L30" s="48" t="s">
        <v>8</v>
      </c>
      <c r="M30" s="48" t="s">
        <v>18</v>
      </c>
      <c r="N30" s="53" t="str">
        <f t="shared" si="0"/>
        <v>〇</v>
      </c>
      <c r="O30" s="54">
        <v>44070</v>
      </c>
      <c r="P30" s="54">
        <v>44070</v>
      </c>
      <c r="Q30" s="54"/>
      <c r="R30" s="55" t="str">
        <f t="shared" si="1"/>
        <v xml:space="preserve"> </v>
      </c>
      <c r="S30" s="56" t="s">
        <v>18</v>
      </c>
      <c r="T30" s="56" t="s">
        <v>18</v>
      </c>
      <c r="U30" s="56"/>
      <c r="V30" s="57" t="str">
        <f t="shared" si="2"/>
        <v/>
      </c>
      <c r="W30" s="58" t="s">
        <v>18</v>
      </c>
      <c r="X30" s="58" t="s">
        <v>18</v>
      </c>
      <c r="Y30" s="58"/>
      <c r="Z30" s="59">
        <f t="shared" si="3"/>
        <v>2000</v>
      </c>
      <c r="AA30" s="59">
        <f t="shared" si="4"/>
        <v>0</v>
      </c>
      <c r="AB30" s="59">
        <f t="shared" si="5"/>
        <v>0</v>
      </c>
      <c r="AC30" s="60">
        <f>①リスト!$E$3*ROUND((Z30+AA30+AB30)/1000,2)</f>
        <v>6000</v>
      </c>
      <c r="AD30" s="61">
        <f t="shared" si="6"/>
        <v>2000</v>
      </c>
    </row>
    <row r="31" spans="1:30" s="62" customFormat="1" x14ac:dyDescent="0.45">
      <c r="A31" s="83" t="s">
        <v>163</v>
      </c>
      <c r="B31" s="48" t="s">
        <v>51</v>
      </c>
      <c r="C31" s="69" t="s">
        <v>105</v>
      </c>
      <c r="D31" s="48"/>
      <c r="E31" s="49"/>
      <c r="F31" s="48"/>
      <c r="G31" s="48"/>
      <c r="H31" s="50">
        <v>2000</v>
      </c>
      <c r="I31" s="48" t="s">
        <v>37</v>
      </c>
      <c r="J31" s="51">
        <v>1</v>
      </c>
      <c r="K31" s="52">
        <v>44016</v>
      </c>
      <c r="L31" s="48" t="s">
        <v>8</v>
      </c>
      <c r="M31" s="48" t="s">
        <v>18</v>
      </c>
      <c r="N31" s="53" t="str">
        <f t="shared" si="0"/>
        <v>〇</v>
      </c>
      <c r="O31" s="54">
        <v>44070</v>
      </c>
      <c r="P31" s="54">
        <v>44070</v>
      </c>
      <c r="Q31" s="54"/>
      <c r="R31" s="55" t="str">
        <f t="shared" si="1"/>
        <v xml:space="preserve"> </v>
      </c>
      <c r="S31" s="56" t="s">
        <v>18</v>
      </c>
      <c r="T31" s="56" t="s">
        <v>18</v>
      </c>
      <c r="U31" s="56"/>
      <c r="V31" s="57" t="str">
        <f t="shared" si="2"/>
        <v/>
      </c>
      <c r="W31" s="58" t="s">
        <v>18</v>
      </c>
      <c r="X31" s="58" t="s">
        <v>18</v>
      </c>
      <c r="Y31" s="58"/>
      <c r="Z31" s="59">
        <f t="shared" si="3"/>
        <v>2000</v>
      </c>
      <c r="AA31" s="59">
        <f t="shared" si="4"/>
        <v>0</v>
      </c>
      <c r="AB31" s="59">
        <f t="shared" si="5"/>
        <v>0</v>
      </c>
      <c r="AC31" s="60">
        <f>①リスト!$E$3*ROUND((Z31+AA31+AB31)/1000,2)</f>
        <v>6000</v>
      </c>
      <c r="AD31" s="61">
        <f t="shared" si="6"/>
        <v>2000</v>
      </c>
    </row>
    <row r="32" spans="1:30" s="62" customFormat="1" x14ac:dyDescent="0.45">
      <c r="A32" s="83" t="s">
        <v>164</v>
      </c>
      <c r="B32" s="48" t="s">
        <v>52</v>
      </c>
      <c r="C32" s="69" t="s">
        <v>105</v>
      </c>
      <c r="D32" s="48"/>
      <c r="E32" s="49"/>
      <c r="F32" s="48"/>
      <c r="G32" s="48"/>
      <c r="H32" s="50">
        <v>2000</v>
      </c>
      <c r="I32" s="48" t="s">
        <v>37</v>
      </c>
      <c r="J32" s="51">
        <v>1</v>
      </c>
      <c r="K32" s="52">
        <v>44016</v>
      </c>
      <c r="L32" s="48" t="s">
        <v>8</v>
      </c>
      <c r="M32" s="48" t="s">
        <v>18</v>
      </c>
      <c r="N32" s="53" t="str">
        <f t="shared" si="0"/>
        <v>〇</v>
      </c>
      <c r="O32" s="54">
        <v>44070</v>
      </c>
      <c r="P32" s="54">
        <v>44070</v>
      </c>
      <c r="Q32" s="54"/>
      <c r="R32" s="55" t="str">
        <f t="shared" si="1"/>
        <v xml:space="preserve"> </v>
      </c>
      <c r="S32" s="56" t="s">
        <v>18</v>
      </c>
      <c r="T32" s="56" t="s">
        <v>18</v>
      </c>
      <c r="U32" s="56"/>
      <c r="V32" s="57" t="str">
        <f t="shared" si="2"/>
        <v/>
      </c>
      <c r="W32" s="58" t="s">
        <v>18</v>
      </c>
      <c r="X32" s="58" t="s">
        <v>18</v>
      </c>
      <c r="Y32" s="58"/>
      <c r="Z32" s="59">
        <f t="shared" si="3"/>
        <v>2000</v>
      </c>
      <c r="AA32" s="59">
        <f t="shared" si="4"/>
        <v>0</v>
      </c>
      <c r="AB32" s="59">
        <f t="shared" si="5"/>
        <v>0</v>
      </c>
      <c r="AC32" s="60">
        <f>①リスト!$E$3*ROUND((Z32+AA32+AB32)/1000,2)</f>
        <v>6000</v>
      </c>
      <c r="AD32" s="61">
        <f t="shared" si="6"/>
        <v>2000</v>
      </c>
    </row>
    <row r="33" spans="1:30" s="62" customFormat="1" x14ac:dyDescent="0.45">
      <c r="A33" s="83" t="s">
        <v>165</v>
      </c>
      <c r="B33" s="48" t="s">
        <v>53</v>
      </c>
      <c r="C33" s="69" t="s">
        <v>105</v>
      </c>
      <c r="D33" s="48"/>
      <c r="E33" s="49"/>
      <c r="F33" s="48"/>
      <c r="G33" s="48"/>
      <c r="H33" s="50">
        <v>2000</v>
      </c>
      <c r="I33" s="48" t="s">
        <v>37</v>
      </c>
      <c r="J33" s="51">
        <v>1</v>
      </c>
      <c r="K33" s="52">
        <v>44016</v>
      </c>
      <c r="L33" s="48" t="s">
        <v>8</v>
      </c>
      <c r="M33" s="48" t="s">
        <v>18</v>
      </c>
      <c r="N33" s="53" t="str">
        <f t="shared" si="0"/>
        <v>〇</v>
      </c>
      <c r="O33" s="54">
        <v>44070</v>
      </c>
      <c r="P33" s="54">
        <v>44070</v>
      </c>
      <c r="Q33" s="54"/>
      <c r="R33" s="55" t="str">
        <f t="shared" si="1"/>
        <v xml:space="preserve"> </v>
      </c>
      <c r="S33" s="56" t="s">
        <v>18</v>
      </c>
      <c r="T33" s="56" t="s">
        <v>18</v>
      </c>
      <c r="U33" s="56"/>
      <c r="V33" s="57" t="str">
        <f t="shared" si="2"/>
        <v/>
      </c>
      <c r="W33" s="58" t="s">
        <v>18</v>
      </c>
      <c r="X33" s="58" t="s">
        <v>18</v>
      </c>
      <c r="Y33" s="58"/>
      <c r="Z33" s="59">
        <f t="shared" si="3"/>
        <v>2000</v>
      </c>
      <c r="AA33" s="59">
        <f t="shared" si="4"/>
        <v>0</v>
      </c>
      <c r="AB33" s="59">
        <f t="shared" si="5"/>
        <v>0</v>
      </c>
      <c r="AC33" s="60">
        <f>①リスト!$E$3*ROUND((Z33+AA33+AB33)/1000,2)</f>
        <v>6000</v>
      </c>
      <c r="AD33" s="61">
        <f t="shared" si="6"/>
        <v>2000</v>
      </c>
    </row>
    <row r="34" spans="1:30" s="62" customFormat="1" x14ac:dyDescent="0.45">
      <c r="A34" s="83" t="s">
        <v>166</v>
      </c>
      <c r="B34" s="48" t="s">
        <v>54</v>
      </c>
      <c r="C34" s="69" t="s">
        <v>105</v>
      </c>
      <c r="D34" s="48"/>
      <c r="E34" s="49"/>
      <c r="F34" s="48"/>
      <c r="G34" s="48"/>
      <c r="H34" s="50">
        <v>2000</v>
      </c>
      <c r="I34" s="48" t="s">
        <v>37</v>
      </c>
      <c r="J34" s="51">
        <v>1</v>
      </c>
      <c r="K34" s="52">
        <v>44016</v>
      </c>
      <c r="L34" s="48" t="s">
        <v>8</v>
      </c>
      <c r="M34" s="48" t="s">
        <v>18</v>
      </c>
      <c r="N34" s="53" t="str">
        <f t="shared" si="0"/>
        <v>〇</v>
      </c>
      <c r="O34" s="54">
        <v>44070</v>
      </c>
      <c r="P34" s="54">
        <v>44070</v>
      </c>
      <c r="Q34" s="54"/>
      <c r="R34" s="55" t="str">
        <f t="shared" si="1"/>
        <v xml:space="preserve"> </v>
      </c>
      <c r="S34" s="56" t="s">
        <v>18</v>
      </c>
      <c r="T34" s="56" t="s">
        <v>18</v>
      </c>
      <c r="U34" s="56"/>
      <c r="V34" s="57" t="str">
        <f t="shared" si="2"/>
        <v/>
      </c>
      <c r="W34" s="58" t="s">
        <v>18</v>
      </c>
      <c r="X34" s="58" t="s">
        <v>18</v>
      </c>
      <c r="Y34" s="58"/>
      <c r="Z34" s="59">
        <f t="shared" si="3"/>
        <v>2000</v>
      </c>
      <c r="AA34" s="59">
        <f t="shared" si="4"/>
        <v>0</v>
      </c>
      <c r="AB34" s="59">
        <f t="shared" si="5"/>
        <v>0</v>
      </c>
      <c r="AC34" s="60">
        <f>①リスト!$E$3*ROUND((Z34+AA34+AB34)/1000,2)</f>
        <v>6000</v>
      </c>
      <c r="AD34" s="61">
        <f t="shared" si="6"/>
        <v>2000</v>
      </c>
    </row>
    <row r="35" spans="1:30" s="62" customFormat="1" x14ac:dyDescent="0.45">
      <c r="A35" s="83" t="s">
        <v>167</v>
      </c>
      <c r="B35" s="48" t="s">
        <v>55</v>
      </c>
      <c r="C35" s="69" t="s">
        <v>105</v>
      </c>
      <c r="D35" s="48"/>
      <c r="E35" s="49"/>
      <c r="F35" s="48"/>
      <c r="G35" s="48"/>
      <c r="H35" s="50">
        <v>2000</v>
      </c>
      <c r="I35" s="48" t="s">
        <v>37</v>
      </c>
      <c r="J35" s="51">
        <v>1</v>
      </c>
      <c r="K35" s="52">
        <v>44016</v>
      </c>
      <c r="L35" s="48" t="s">
        <v>8</v>
      </c>
      <c r="M35" s="48" t="s">
        <v>18</v>
      </c>
      <c r="N35" s="53" t="str">
        <f t="shared" ref="N35:N52" si="7">IF($J35=2,"〇",IF($J35=1,IF($L35="出穂前","〇"," "),""))</f>
        <v>〇</v>
      </c>
      <c r="O35" s="54">
        <v>44070</v>
      </c>
      <c r="P35" s="54">
        <v>44070</v>
      </c>
      <c r="Q35" s="54"/>
      <c r="R35" s="55" t="str">
        <f t="shared" si="1"/>
        <v xml:space="preserve"> </v>
      </c>
      <c r="S35" s="56" t="s">
        <v>18</v>
      </c>
      <c r="T35" s="56" t="s">
        <v>18</v>
      </c>
      <c r="U35" s="56"/>
      <c r="V35" s="57" t="str">
        <f t="shared" si="2"/>
        <v/>
      </c>
      <c r="W35" s="58" t="s">
        <v>18</v>
      </c>
      <c r="X35" s="58" t="s">
        <v>18</v>
      </c>
      <c r="Y35" s="58"/>
      <c r="Z35" s="59">
        <f t="shared" si="3"/>
        <v>2000</v>
      </c>
      <c r="AA35" s="59">
        <f t="shared" si="4"/>
        <v>0</v>
      </c>
      <c r="AB35" s="59">
        <f t="shared" si="5"/>
        <v>0</v>
      </c>
      <c r="AC35" s="60">
        <f>①リスト!$E$3*ROUND((Z35+AA35+AB35)/1000,2)</f>
        <v>6000</v>
      </c>
      <c r="AD35" s="61">
        <f t="shared" si="6"/>
        <v>2000</v>
      </c>
    </row>
    <row r="36" spans="1:30" s="62" customFormat="1" x14ac:dyDescent="0.45">
      <c r="A36" s="83" t="s">
        <v>168</v>
      </c>
      <c r="B36" s="48" t="s">
        <v>56</v>
      </c>
      <c r="C36" s="69" t="s">
        <v>105</v>
      </c>
      <c r="D36" s="48"/>
      <c r="E36" s="49"/>
      <c r="F36" s="48"/>
      <c r="G36" s="48"/>
      <c r="H36" s="50">
        <v>2000</v>
      </c>
      <c r="I36" s="48" t="s">
        <v>37</v>
      </c>
      <c r="J36" s="51">
        <v>1</v>
      </c>
      <c r="K36" s="52">
        <v>44016</v>
      </c>
      <c r="L36" s="48" t="s">
        <v>8</v>
      </c>
      <c r="M36" s="48" t="s">
        <v>18</v>
      </c>
      <c r="N36" s="53" t="str">
        <f t="shared" si="7"/>
        <v>〇</v>
      </c>
      <c r="O36" s="54">
        <v>44070</v>
      </c>
      <c r="P36" s="54">
        <v>44070</v>
      </c>
      <c r="Q36" s="54"/>
      <c r="R36" s="55" t="str">
        <f t="shared" si="1"/>
        <v xml:space="preserve"> </v>
      </c>
      <c r="S36" s="56" t="s">
        <v>18</v>
      </c>
      <c r="T36" s="56" t="s">
        <v>18</v>
      </c>
      <c r="U36" s="56"/>
      <c r="V36" s="57" t="str">
        <f t="shared" si="2"/>
        <v/>
      </c>
      <c r="W36" s="58" t="s">
        <v>18</v>
      </c>
      <c r="X36" s="58" t="s">
        <v>18</v>
      </c>
      <c r="Y36" s="58"/>
      <c r="Z36" s="59">
        <f t="shared" si="3"/>
        <v>2000</v>
      </c>
      <c r="AA36" s="59">
        <f t="shared" si="4"/>
        <v>0</v>
      </c>
      <c r="AB36" s="59">
        <f t="shared" si="5"/>
        <v>0</v>
      </c>
      <c r="AC36" s="60">
        <f>①リスト!$E$3*ROUND((Z36+AA36+AB36)/1000,2)</f>
        <v>6000</v>
      </c>
      <c r="AD36" s="61">
        <f t="shared" si="6"/>
        <v>2000</v>
      </c>
    </row>
    <row r="37" spans="1:30" s="62" customFormat="1" x14ac:dyDescent="0.45">
      <c r="A37" s="83" t="s">
        <v>169</v>
      </c>
      <c r="B37" s="48" t="s">
        <v>57</v>
      </c>
      <c r="C37" s="69" t="s">
        <v>105</v>
      </c>
      <c r="D37" s="48"/>
      <c r="E37" s="49"/>
      <c r="F37" s="48"/>
      <c r="G37" s="48"/>
      <c r="H37" s="50">
        <v>2000</v>
      </c>
      <c r="I37" s="48" t="s">
        <v>14</v>
      </c>
      <c r="J37" s="63">
        <v>1</v>
      </c>
      <c r="K37" s="64">
        <v>43985</v>
      </c>
      <c r="L37" s="48" t="s">
        <v>18</v>
      </c>
      <c r="M37" s="48" t="s">
        <v>18</v>
      </c>
      <c r="N37" s="53" t="str">
        <f t="shared" si="7"/>
        <v xml:space="preserve"> </v>
      </c>
      <c r="O37" s="54" t="s">
        <v>18</v>
      </c>
      <c r="P37" s="54" t="s">
        <v>18</v>
      </c>
      <c r="Q37" s="54"/>
      <c r="R37" s="55" t="str">
        <f t="shared" si="1"/>
        <v xml:space="preserve"> </v>
      </c>
      <c r="S37" s="56" t="s">
        <v>18</v>
      </c>
      <c r="T37" s="56" t="s">
        <v>18</v>
      </c>
      <c r="U37" s="56"/>
      <c r="V37" s="57" t="str">
        <f t="shared" ref="V37:V38" si="8">IF(I37="大豆",IF(J37="","","〇"),"")</f>
        <v>〇</v>
      </c>
      <c r="W37" s="58" t="s">
        <v>18</v>
      </c>
      <c r="X37" s="58" t="s">
        <v>18</v>
      </c>
      <c r="Y37" s="58"/>
      <c r="Z37" s="59">
        <f t="shared" si="3"/>
        <v>0</v>
      </c>
      <c r="AA37" s="59">
        <f t="shared" si="4"/>
        <v>0</v>
      </c>
      <c r="AB37" s="59">
        <f t="shared" si="5"/>
        <v>2000</v>
      </c>
      <c r="AC37" s="60">
        <f>①リスト!$E$3*ROUND((Z37+AA37+AB37)/1000,2)</f>
        <v>6000</v>
      </c>
      <c r="AD37" s="61">
        <f t="shared" si="6"/>
        <v>2000</v>
      </c>
    </row>
    <row r="38" spans="1:30" s="62" customFormat="1" x14ac:dyDescent="0.45">
      <c r="A38" s="83" t="s">
        <v>170</v>
      </c>
      <c r="B38" s="48" t="s">
        <v>58</v>
      </c>
      <c r="C38" s="69" t="s">
        <v>105</v>
      </c>
      <c r="D38" s="48"/>
      <c r="E38" s="49"/>
      <c r="F38" s="48"/>
      <c r="G38" s="48"/>
      <c r="H38" s="50">
        <v>2000</v>
      </c>
      <c r="I38" s="48" t="s">
        <v>14</v>
      </c>
      <c r="J38" s="63">
        <v>1</v>
      </c>
      <c r="K38" s="64">
        <v>43985</v>
      </c>
      <c r="L38" s="48" t="s">
        <v>18</v>
      </c>
      <c r="M38" s="48" t="s">
        <v>18</v>
      </c>
      <c r="N38" s="53" t="str">
        <f t="shared" si="7"/>
        <v xml:space="preserve"> </v>
      </c>
      <c r="O38" s="54" t="s">
        <v>18</v>
      </c>
      <c r="P38" s="54" t="s">
        <v>18</v>
      </c>
      <c r="Q38" s="54"/>
      <c r="R38" s="55" t="str">
        <f t="shared" si="1"/>
        <v xml:space="preserve"> </v>
      </c>
      <c r="S38" s="56" t="s">
        <v>18</v>
      </c>
      <c r="T38" s="56" t="s">
        <v>18</v>
      </c>
      <c r="U38" s="56"/>
      <c r="V38" s="57" t="str">
        <f t="shared" si="8"/>
        <v>〇</v>
      </c>
      <c r="W38" s="58" t="s">
        <v>18</v>
      </c>
      <c r="X38" s="58" t="s">
        <v>18</v>
      </c>
      <c r="Y38" s="58"/>
      <c r="Z38" s="59">
        <f t="shared" si="3"/>
        <v>0</v>
      </c>
      <c r="AA38" s="59">
        <f t="shared" si="4"/>
        <v>0</v>
      </c>
      <c r="AB38" s="59">
        <f t="shared" si="5"/>
        <v>2000</v>
      </c>
      <c r="AC38" s="60">
        <f>①リスト!$E$3*ROUND((Z38+AA38+AB38)/1000,2)</f>
        <v>6000</v>
      </c>
      <c r="AD38" s="61">
        <f t="shared" si="6"/>
        <v>2000</v>
      </c>
    </row>
    <row r="39" spans="1:30" s="62" customFormat="1" x14ac:dyDescent="0.45">
      <c r="A39" s="83" t="s">
        <v>171</v>
      </c>
      <c r="B39" s="48" t="s">
        <v>59</v>
      </c>
      <c r="C39" s="69" t="s">
        <v>105</v>
      </c>
      <c r="D39" s="48"/>
      <c r="E39" s="49"/>
      <c r="F39" s="48"/>
      <c r="G39" s="48"/>
      <c r="H39" s="50">
        <v>2000</v>
      </c>
      <c r="I39" s="48" t="s">
        <v>14</v>
      </c>
      <c r="J39" s="63" t="s">
        <v>18</v>
      </c>
      <c r="K39" s="64">
        <v>43985</v>
      </c>
      <c r="L39" s="48" t="s">
        <v>18</v>
      </c>
      <c r="M39" s="48" t="s">
        <v>18</v>
      </c>
      <c r="N39" s="53" t="str">
        <f t="shared" si="7"/>
        <v/>
      </c>
      <c r="O39" s="54" t="s">
        <v>18</v>
      </c>
      <c r="P39" s="54" t="s">
        <v>18</v>
      </c>
      <c r="Q39" s="54"/>
      <c r="R39" s="55" t="str">
        <f t="shared" si="1"/>
        <v/>
      </c>
      <c r="S39" s="56" t="s">
        <v>18</v>
      </c>
      <c r="T39" s="56" t="s">
        <v>18</v>
      </c>
      <c r="U39" s="56"/>
      <c r="V39" s="57" t="str">
        <f>IF(I39="大豆",IF(J39="","","〇"),"")</f>
        <v/>
      </c>
      <c r="W39" s="58" t="s">
        <v>18</v>
      </c>
      <c r="X39" s="58" t="s">
        <v>18</v>
      </c>
      <c r="Y39" s="58"/>
      <c r="Z39" s="59">
        <f t="shared" si="3"/>
        <v>0</v>
      </c>
      <c r="AA39" s="59">
        <f t="shared" si="4"/>
        <v>0</v>
      </c>
      <c r="AB39" s="59">
        <f t="shared" si="5"/>
        <v>0</v>
      </c>
      <c r="AC39" s="60">
        <f>①リスト!$E$3*ROUND((Z39+AA39+AB39)/1000,2)</f>
        <v>0</v>
      </c>
      <c r="AD39" s="61">
        <f t="shared" si="6"/>
        <v>0</v>
      </c>
    </row>
    <row r="40" spans="1:30" s="62" customFormat="1" x14ac:dyDescent="0.45">
      <c r="A40" s="83" t="s">
        <v>172</v>
      </c>
      <c r="B40" s="48" t="s">
        <v>60</v>
      </c>
      <c r="C40" s="69" t="s">
        <v>105</v>
      </c>
      <c r="D40" s="48"/>
      <c r="E40" s="49"/>
      <c r="F40" s="48"/>
      <c r="G40" s="48"/>
      <c r="H40" s="50">
        <v>2000</v>
      </c>
      <c r="I40" s="48" t="s">
        <v>61</v>
      </c>
      <c r="J40" s="51">
        <v>1</v>
      </c>
      <c r="K40" s="64">
        <v>43999</v>
      </c>
      <c r="L40" s="48" t="s">
        <v>11</v>
      </c>
      <c r="M40" s="48" t="s">
        <v>18</v>
      </c>
      <c r="N40" s="53" t="str">
        <f t="shared" si="7"/>
        <v xml:space="preserve"> </v>
      </c>
      <c r="O40" s="54" t="s">
        <v>18</v>
      </c>
      <c r="P40" s="54" t="s">
        <v>18</v>
      </c>
      <c r="Q40" s="54"/>
      <c r="R40" s="55" t="str">
        <f t="shared" si="1"/>
        <v>〇</v>
      </c>
      <c r="S40" s="56" t="s">
        <v>18</v>
      </c>
      <c r="T40" s="56" t="s">
        <v>18</v>
      </c>
      <c r="U40" s="56"/>
      <c r="V40" s="57" t="str">
        <f t="shared" si="2"/>
        <v/>
      </c>
      <c r="W40" s="58" t="s">
        <v>18</v>
      </c>
      <c r="X40" s="58" t="s">
        <v>18</v>
      </c>
      <c r="Y40" s="58"/>
      <c r="Z40" s="59">
        <f t="shared" si="3"/>
        <v>0</v>
      </c>
      <c r="AA40" s="59">
        <f t="shared" si="4"/>
        <v>2000</v>
      </c>
      <c r="AB40" s="59">
        <f t="shared" si="5"/>
        <v>0</v>
      </c>
      <c r="AC40" s="60">
        <f>①リスト!$E$3*ROUND((Z40+AA40+AB40)/1000,2)</f>
        <v>6000</v>
      </c>
      <c r="AD40" s="61">
        <f t="shared" si="6"/>
        <v>2000</v>
      </c>
    </row>
    <row r="41" spans="1:30" s="62" customFormat="1" x14ac:dyDescent="0.45">
      <c r="A41" s="83" t="s">
        <v>173</v>
      </c>
      <c r="B41" s="48" t="s">
        <v>62</v>
      </c>
      <c r="C41" s="69" t="s">
        <v>105</v>
      </c>
      <c r="D41" s="48"/>
      <c r="E41" s="49"/>
      <c r="F41" s="48"/>
      <c r="G41" s="48"/>
      <c r="H41" s="50">
        <v>2000</v>
      </c>
      <c r="I41" s="48" t="s">
        <v>14</v>
      </c>
      <c r="J41" s="63">
        <v>1</v>
      </c>
      <c r="K41" s="64">
        <v>43985</v>
      </c>
      <c r="L41" s="48" t="s">
        <v>18</v>
      </c>
      <c r="M41" s="48" t="s">
        <v>18</v>
      </c>
      <c r="N41" s="53" t="str">
        <f t="shared" si="7"/>
        <v xml:space="preserve"> </v>
      </c>
      <c r="O41" s="54" t="s">
        <v>18</v>
      </c>
      <c r="P41" s="54" t="s">
        <v>18</v>
      </c>
      <c r="Q41" s="54"/>
      <c r="R41" s="55" t="str">
        <f t="shared" si="1"/>
        <v xml:space="preserve"> </v>
      </c>
      <c r="S41" s="56" t="s">
        <v>18</v>
      </c>
      <c r="T41" s="56" t="s">
        <v>18</v>
      </c>
      <c r="U41" s="56"/>
      <c r="V41" s="57" t="str">
        <f t="shared" ref="V41:V42" si="9">IF(I41="大豆",IF(J41="","","〇"),"")</f>
        <v>〇</v>
      </c>
      <c r="W41" s="58" t="s">
        <v>18</v>
      </c>
      <c r="X41" s="58" t="s">
        <v>18</v>
      </c>
      <c r="Y41" s="58"/>
      <c r="Z41" s="59">
        <f t="shared" si="3"/>
        <v>0</v>
      </c>
      <c r="AA41" s="59">
        <f t="shared" si="4"/>
        <v>0</v>
      </c>
      <c r="AB41" s="59">
        <f t="shared" si="5"/>
        <v>2000</v>
      </c>
      <c r="AC41" s="60">
        <f>①リスト!$E$3*ROUND((Z41+AA41+AB41)/1000,2)</f>
        <v>6000</v>
      </c>
      <c r="AD41" s="61">
        <f t="shared" si="6"/>
        <v>2000</v>
      </c>
    </row>
    <row r="42" spans="1:30" s="62" customFormat="1" x14ac:dyDescent="0.45">
      <c r="A42" s="83" t="s">
        <v>174</v>
      </c>
      <c r="B42" s="48" t="s">
        <v>63</v>
      </c>
      <c r="C42" s="69" t="s">
        <v>105</v>
      </c>
      <c r="D42" s="48"/>
      <c r="E42" s="49"/>
      <c r="F42" s="48"/>
      <c r="G42" s="48"/>
      <c r="H42" s="50">
        <v>2000</v>
      </c>
      <c r="I42" s="48" t="s">
        <v>14</v>
      </c>
      <c r="J42" s="63">
        <v>1</v>
      </c>
      <c r="K42" s="64">
        <v>43985</v>
      </c>
      <c r="L42" s="48" t="s">
        <v>18</v>
      </c>
      <c r="M42" s="48" t="s">
        <v>18</v>
      </c>
      <c r="N42" s="53" t="str">
        <f t="shared" si="7"/>
        <v xml:space="preserve"> </v>
      </c>
      <c r="O42" s="54" t="s">
        <v>18</v>
      </c>
      <c r="P42" s="54" t="s">
        <v>18</v>
      </c>
      <c r="Q42" s="54"/>
      <c r="R42" s="55" t="str">
        <f t="shared" si="1"/>
        <v xml:space="preserve"> </v>
      </c>
      <c r="S42" s="56" t="s">
        <v>18</v>
      </c>
      <c r="T42" s="56" t="s">
        <v>18</v>
      </c>
      <c r="U42" s="56"/>
      <c r="V42" s="57" t="str">
        <f t="shared" si="9"/>
        <v>〇</v>
      </c>
      <c r="W42" s="58" t="s">
        <v>18</v>
      </c>
      <c r="X42" s="58" t="s">
        <v>18</v>
      </c>
      <c r="Y42" s="58"/>
      <c r="Z42" s="59">
        <f t="shared" si="3"/>
        <v>0</v>
      </c>
      <c r="AA42" s="59">
        <f t="shared" si="4"/>
        <v>0</v>
      </c>
      <c r="AB42" s="59">
        <f t="shared" si="5"/>
        <v>2000</v>
      </c>
      <c r="AC42" s="60">
        <f>①リスト!$E$3*ROUND((Z42+AA42+AB42)/1000,2)</f>
        <v>6000</v>
      </c>
      <c r="AD42" s="61">
        <f t="shared" si="6"/>
        <v>2000</v>
      </c>
    </row>
    <row r="43" spans="1:30" s="62" customFormat="1" x14ac:dyDescent="0.45">
      <c r="A43" s="83" t="s">
        <v>175</v>
      </c>
      <c r="B43" s="48" t="s">
        <v>64</v>
      </c>
      <c r="C43" s="69" t="s">
        <v>105</v>
      </c>
      <c r="D43" s="48"/>
      <c r="E43" s="49"/>
      <c r="F43" s="48"/>
      <c r="G43" s="48"/>
      <c r="H43" s="50">
        <v>2000</v>
      </c>
      <c r="I43" s="48" t="s">
        <v>61</v>
      </c>
      <c r="J43" s="51">
        <v>1</v>
      </c>
      <c r="K43" s="64">
        <v>43999</v>
      </c>
      <c r="L43" s="48" t="s">
        <v>11</v>
      </c>
      <c r="M43" s="48" t="s">
        <v>18</v>
      </c>
      <c r="N43" s="53" t="str">
        <f t="shared" si="7"/>
        <v xml:space="preserve"> </v>
      </c>
      <c r="O43" s="54" t="s">
        <v>18</v>
      </c>
      <c r="P43" s="54" t="s">
        <v>18</v>
      </c>
      <c r="Q43" s="54"/>
      <c r="R43" s="55" t="str">
        <f t="shared" si="1"/>
        <v>〇</v>
      </c>
      <c r="S43" s="56" t="s">
        <v>18</v>
      </c>
      <c r="T43" s="56" t="s">
        <v>18</v>
      </c>
      <c r="U43" s="56"/>
      <c r="V43" s="57" t="str">
        <f t="shared" si="2"/>
        <v/>
      </c>
      <c r="W43" s="58" t="s">
        <v>18</v>
      </c>
      <c r="X43" s="58" t="s">
        <v>18</v>
      </c>
      <c r="Y43" s="58"/>
      <c r="Z43" s="59">
        <f t="shared" si="3"/>
        <v>0</v>
      </c>
      <c r="AA43" s="59">
        <f t="shared" si="4"/>
        <v>2000</v>
      </c>
      <c r="AB43" s="59">
        <f t="shared" si="5"/>
        <v>0</v>
      </c>
      <c r="AC43" s="60">
        <f>①リスト!$E$3*ROUND((Z43+AA43+AB43)/1000,2)</f>
        <v>6000</v>
      </c>
      <c r="AD43" s="61">
        <f t="shared" si="6"/>
        <v>2000</v>
      </c>
    </row>
    <row r="44" spans="1:30" s="62" customFormat="1" x14ac:dyDescent="0.45">
      <c r="A44" s="83" t="s">
        <v>176</v>
      </c>
      <c r="B44" s="48" t="s">
        <v>65</v>
      </c>
      <c r="C44" s="69" t="s">
        <v>105</v>
      </c>
      <c r="D44" s="48"/>
      <c r="E44" s="49"/>
      <c r="F44" s="48"/>
      <c r="G44" s="48"/>
      <c r="H44" s="50">
        <v>2000</v>
      </c>
      <c r="I44" s="48" t="s">
        <v>14</v>
      </c>
      <c r="J44" s="63">
        <v>1</v>
      </c>
      <c r="K44" s="64">
        <v>43985</v>
      </c>
      <c r="L44" s="48" t="s">
        <v>18</v>
      </c>
      <c r="M44" s="48" t="s">
        <v>18</v>
      </c>
      <c r="N44" s="53" t="str">
        <f t="shared" si="7"/>
        <v xml:space="preserve"> </v>
      </c>
      <c r="O44" s="54" t="s">
        <v>18</v>
      </c>
      <c r="P44" s="54" t="s">
        <v>18</v>
      </c>
      <c r="Q44" s="54"/>
      <c r="R44" s="55" t="str">
        <f t="shared" si="1"/>
        <v xml:space="preserve"> </v>
      </c>
      <c r="S44" s="56" t="s">
        <v>18</v>
      </c>
      <c r="T44" s="56" t="s">
        <v>18</v>
      </c>
      <c r="U44" s="56"/>
      <c r="V44" s="57" t="str">
        <f t="shared" ref="V44:V47" si="10">IF(I44="大豆",IF(J44="","","〇"),"")</f>
        <v>〇</v>
      </c>
      <c r="W44" s="58" t="s">
        <v>18</v>
      </c>
      <c r="X44" s="58" t="s">
        <v>18</v>
      </c>
      <c r="Y44" s="58"/>
      <c r="Z44" s="59">
        <f t="shared" si="3"/>
        <v>0</v>
      </c>
      <c r="AA44" s="59">
        <f t="shared" si="4"/>
        <v>0</v>
      </c>
      <c r="AB44" s="59">
        <f t="shared" si="5"/>
        <v>2000</v>
      </c>
      <c r="AC44" s="60">
        <f>①リスト!$E$3*ROUND((Z44+AA44+AB44)/1000,2)</f>
        <v>6000</v>
      </c>
      <c r="AD44" s="61">
        <f t="shared" si="6"/>
        <v>2000</v>
      </c>
    </row>
    <row r="45" spans="1:30" s="62" customFormat="1" x14ac:dyDescent="0.45">
      <c r="A45" s="83" t="s">
        <v>177</v>
      </c>
      <c r="B45" s="48" t="s">
        <v>66</v>
      </c>
      <c r="C45" s="69" t="s">
        <v>105</v>
      </c>
      <c r="D45" s="48"/>
      <c r="E45" s="49"/>
      <c r="F45" s="48"/>
      <c r="G45" s="48"/>
      <c r="H45" s="50">
        <v>2000</v>
      </c>
      <c r="I45" s="48" t="s">
        <v>14</v>
      </c>
      <c r="J45" s="63">
        <v>1</v>
      </c>
      <c r="K45" s="64">
        <v>43985</v>
      </c>
      <c r="L45" s="48" t="s">
        <v>18</v>
      </c>
      <c r="M45" s="48" t="s">
        <v>18</v>
      </c>
      <c r="N45" s="53" t="str">
        <f t="shared" si="7"/>
        <v xml:space="preserve"> </v>
      </c>
      <c r="O45" s="54" t="s">
        <v>18</v>
      </c>
      <c r="P45" s="54" t="s">
        <v>18</v>
      </c>
      <c r="Q45" s="54"/>
      <c r="R45" s="55" t="str">
        <f t="shared" si="1"/>
        <v xml:space="preserve"> </v>
      </c>
      <c r="S45" s="56" t="s">
        <v>18</v>
      </c>
      <c r="T45" s="56" t="s">
        <v>18</v>
      </c>
      <c r="U45" s="56"/>
      <c r="V45" s="57" t="str">
        <f t="shared" si="10"/>
        <v>〇</v>
      </c>
      <c r="W45" s="58" t="s">
        <v>18</v>
      </c>
      <c r="X45" s="58" t="s">
        <v>18</v>
      </c>
      <c r="Y45" s="58"/>
      <c r="Z45" s="59">
        <f t="shared" si="3"/>
        <v>0</v>
      </c>
      <c r="AA45" s="59">
        <f t="shared" si="4"/>
        <v>0</v>
      </c>
      <c r="AB45" s="59">
        <f t="shared" si="5"/>
        <v>2000</v>
      </c>
      <c r="AC45" s="60">
        <f>①リスト!$E$3*ROUND((Z45+AA45+AB45)/1000,2)</f>
        <v>6000</v>
      </c>
      <c r="AD45" s="61">
        <f t="shared" si="6"/>
        <v>2000</v>
      </c>
    </row>
    <row r="46" spans="1:30" s="62" customFormat="1" x14ac:dyDescent="0.45">
      <c r="A46" s="83" t="s">
        <v>178</v>
      </c>
      <c r="B46" s="48" t="s">
        <v>67</v>
      </c>
      <c r="C46" s="69" t="s">
        <v>105</v>
      </c>
      <c r="D46" s="48"/>
      <c r="E46" s="49"/>
      <c r="F46" s="48"/>
      <c r="G46" s="48"/>
      <c r="H46" s="50">
        <v>2000</v>
      </c>
      <c r="I46" s="48" t="s">
        <v>14</v>
      </c>
      <c r="J46" s="63">
        <v>1</v>
      </c>
      <c r="K46" s="64">
        <v>43984</v>
      </c>
      <c r="L46" s="48" t="s">
        <v>18</v>
      </c>
      <c r="M46" s="48" t="s">
        <v>18</v>
      </c>
      <c r="N46" s="53" t="str">
        <f t="shared" si="7"/>
        <v xml:space="preserve"> </v>
      </c>
      <c r="O46" s="54" t="s">
        <v>18</v>
      </c>
      <c r="P46" s="54" t="s">
        <v>18</v>
      </c>
      <c r="Q46" s="54"/>
      <c r="R46" s="55" t="str">
        <f t="shared" si="1"/>
        <v xml:space="preserve"> </v>
      </c>
      <c r="S46" s="56" t="s">
        <v>18</v>
      </c>
      <c r="T46" s="56" t="s">
        <v>18</v>
      </c>
      <c r="U46" s="56"/>
      <c r="V46" s="57" t="str">
        <f t="shared" si="10"/>
        <v>〇</v>
      </c>
      <c r="W46" s="58" t="s">
        <v>18</v>
      </c>
      <c r="X46" s="58" t="s">
        <v>18</v>
      </c>
      <c r="Y46" s="58"/>
      <c r="Z46" s="59">
        <f t="shared" si="3"/>
        <v>0</v>
      </c>
      <c r="AA46" s="59">
        <f t="shared" si="4"/>
        <v>0</v>
      </c>
      <c r="AB46" s="59">
        <f t="shared" si="5"/>
        <v>2000</v>
      </c>
      <c r="AC46" s="60">
        <f>①リスト!$E$3*ROUND((Z46+AA46+AB46)/1000,2)</f>
        <v>6000</v>
      </c>
      <c r="AD46" s="61">
        <f t="shared" si="6"/>
        <v>2000</v>
      </c>
    </row>
    <row r="47" spans="1:30" s="62" customFormat="1" x14ac:dyDescent="0.45">
      <c r="A47" s="83" t="s">
        <v>179</v>
      </c>
      <c r="B47" s="48" t="s">
        <v>68</v>
      </c>
      <c r="C47" s="69" t="s">
        <v>104</v>
      </c>
      <c r="D47" s="48"/>
      <c r="E47" s="49"/>
      <c r="F47" s="48"/>
      <c r="G47" s="48"/>
      <c r="H47" s="50">
        <v>2000</v>
      </c>
      <c r="I47" s="48" t="s">
        <v>14</v>
      </c>
      <c r="J47" s="63">
        <v>1</v>
      </c>
      <c r="K47" s="64">
        <v>43981</v>
      </c>
      <c r="L47" s="48" t="s">
        <v>18</v>
      </c>
      <c r="M47" s="48" t="s">
        <v>18</v>
      </c>
      <c r="N47" s="53" t="str">
        <f t="shared" si="7"/>
        <v xml:space="preserve"> </v>
      </c>
      <c r="O47" s="54" t="s">
        <v>18</v>
      </c>
      <c r="P47" s="54" t="s">
        <v>18</v>
      </c>
      <c r="Q47" s="54"/>
      <c r="R47" s="55" t="str">
        <f t="shared" si="1"/>
        <v xml:space="preserve"> </v>
      </c>
      <c r="S47" s="56" t="s">
        <v>18</v>
      </c>
      <c r="T47" s="56" t="s">
        <v>18</v>
      </c>
      <c r="U47" s="56"/>
      <c r="V47" s="57" t="str">
        <f t="shared" si="10"/>
        <v>〇</v>
      </c>
      <c r="W47" s="58" t="s">
        <v>18</v>
      </c>
      <c r="X47" s="58" t="s">
        <v>18</v>
      </c>
      <c r="Y47" s="58"/>
      <c r="Z47" s="59">
        <f t="shared" si="3"/>
        <v>0</v>
      </c>
      <c r="AA47" s="59">
        <f t="shared" si="4"/>
        <v>0</v>
      </c>
      <c r="AB47" s="59">
        <f t="shared" si="5"/>
        <v>2000</v>
      </c>
      <c r="AC47" s="60">
        <f>①リスト!$E$3*ROUND((Z47+AA47+AB47)/1000,2)</f>
        <v>6000</v>
      </c>
      <c r="AD47" s="61">
        <f t="shared" si="6"/>
        <v>2000</v>
      </c>
    </row>
    <row r="48" spans="1:30" s="62" customFormat="1" x14ac:dyDescent="0.45">
      <c r="A48" s="83" t="s">
        <v>180</v>
      </c>
      <c r="B48" s="48" t="s">
        <v>69</v>
      </c>
      <c r="C48" s="69" t="s">
        <v>104</v>
      </c>
      <c r="D48" s="48"/>
      <c r="E48" s="49"/>
      <c r="F48" s="48"/>
      <c r="G48" s="48"/>
      <c r="H48" s="50">
        <v>2000</v>
      </c>
      <c r="I48" s="48" t="s">
        <v>61</v>
      </c>
      <c r="J48" s="51">
        <v>1</v>
      </c>
      <c r="K48" s="52">
        <v>43999</v>
      </c>
      <c r="L48" s="48" t="s">
        <v>11</v>
      </c>
      <c r="M48" s="48" t="s">
        <v>18</v>
      </c>
      <c r="N48" s="53" t="str">
        <f t="shared" si="7"/>
        <v xml:space="preserve"> </v>
      </c>
      <c r="O48" s="54" t="s">
        <v>18</v>
      </c>
      <c r="P48" s="54" t="s">
        <v>18</v>
      </c>
      <c r="Q48" s="54"/>
      <c r="R48" s="55" t="str">
        <f t="shared" si="1"/>
        <v>〇</v>
      </c>
      <c r="S48" s="56" t="s">
        <v>18</v>
      </c>
      <c r="T48" s="56" t="s">
        <v>18</v>
      </c>
      <c r="U48" s="56"/>
      <c r="V48" s="57" t="str">
        <f t="shared" si="2"/>
        <v/>
      </c>
      <c r="W48" s="58" t="s">
        <v>18</v>
      </c>
      <c r="X48" s="58" t="s">
        <v>18</v>
      </c>
      <c r="Y48" s="58"/>
      <c r="Z48" s="59">
        <f t="shared" si="3"/>
        <v>0</v>
      </c>
      <c r="AA48" s="59">
        <f t="shared" si="4"/>
        <v>2000</v>
      </c>
      <c r="AB48" s="59">
        <f t="shared" si="5"/>
        <v>0</v>
      </c>
      <c r="AC48" s="60">
        <f>①リスト!$E$3*ROUND((Z48+AA48+AB48)/1000,2)</f>
        <v>6000</v>
      </c>
      <c r="AD48" s="61">
        <f t="shared" si="6"/>
        <v>2000</v>
      </c>
    </row>
    <row r="49" spans="1:30" s="62" customFormat="1" x14ac:dyDescent="0.45">
      <c r="A49" s="83" t="s">
        <v>181</v>
      </c>
      <c r="B49" s="48" t="s">
        <v>70</v>
      </c>
      <c r="C49" s="69" t="s">
        <v>104</v>
      </c>
      <c r="D49" s="48"/>
      <c r="E49" s="49"/>
      <c r="F49" s="48"/>
      <c r="G49" s="48"/>
      <c r="H49" s="50">
        <v>2000</v>
      </c>
      <c r="I49" s="48" t="s">
        <v>61</v>
      </c>
      <c r="J49" s="51">
        <v>1</v>
      </c>
      <c r="K49" s="64">
        <v>43999</v>
      </c>
      <c r="L49" s="48" t="s">
        <v>11</v>
      </c>
      <c r="M49" s="48" t="s">
        <v>18</v>
      </c>
      <c r="N49" s="53" t="str">
        <f t="shared" si="7"/>
        <v xml:space="preserve"> </v>
      </c>
      <c r="O49" s="54" t="s">
        <v>18</v>
      </c>
      <c r="P49" s="54" t="s">
        <v>18</v>
      </c>
      <c r="Q49" s="54"/>
      <c r="R49" s="55" t="str">
        <f t="shared" si="1"/>
        <v>〇</v>
      </c>
      <c r="S49" s="56" t="s">
        <v>18</v>
      </c>
      <c r="T49" s="56" t="s">
        <v>18</v>
      </c>
      <c r="U49" s="56"/>
      <c r="V49" s="57" t="str">
        <f t="shared" si="2"/>
        <v/>
      </c>
      <c r="W49" s="58" t="s">
        <v>18</v>
      </c>
      <c r="X49" s="58" t="s">
        <v>18</v>
      </c>
      <c r="Y49" s="58"/>
      <c r="Z49" s="59">
        <f t="shared" si="3"/>
        <v>0</v>
      </c>
      <c r="AA49" s="59">
        <f t="shared" si="4"/>
        <v>2000</v>
      </c>
      <c r="AB49" s="59">
        <f t="shared" si="5"/>
        <v>0</v>
      </c>
      <c r="AC49" s="60">
        <f>①リスト!$E$3*ROUND((Z49+AA49+AB49)/1000,2)</f>
        <v>6000</v>
      </c>
      <c r="AD49" s="61">
        <f t="shared" si="6"/>
        <v>2000</v>
      </c>
    </row>
    <row r="50" spans="1:30" s="62" customFormat="1" x14ac:dyDescent="0.45">
      <c r="A50" s="83" t="s">
        <v>182</v>
      </c>
      <c r="B50" s="48" t="s">
        <v>71</v>
      </c>
      <c r="C50" s="69" t="s">
        <v>104</v>
      </c>
      <c r="D50" s="48"/>
      <c r="E50" s="49"/>
      <c r="F50" s="48"/>
      <c r="G50" s="48"/>
      <c r="H50" s="50">
        <v>2000</v>
      </c>
      <c r="I50" s="48" t="s">
        <v>14</v>
      </c>
      <c r="J50" s="63">
        <v>1</v>
      </c>
      <c r="K50" s="64">
        <v>43981</v>
      </c>
      <c r="L50" s="48" t="s">
        <v>18</v>
      </c>
      <c r="M50" s="48" t="s">
        <v>18</v>
      </c>
      <c r="N50" s="53" t="str">
        <f t="shared" si="7"/>
        <v xml:space="preserve"> </v>
      </c>
      <c r="O50" s="54" t="s">
        <v>18</v>
      </c>
      <c r="P50" s="54" t="s">
        <v>18</v>
      </c>
      <c r="Q50" s="54"/>
      <c r="R50" s="55" t="str">
        <f t="shared" si="1"/>
        <v xml:space="preserve"> </v>
      </c>
      <c r="S50" s="56" t="s">
        <v>18</v>
      </c>
      <c r="T50" s="56" t="s">
        <v>18</v>
      </c>
      <c r="U50" s="56"/>
      <c r="V50" s="57" t="str">
        <f>IF(I50="大豆",IF(J50="","","〇"),"")</f>
        <v>〇</v>
      </c>
      <c r="W50" s="58" t="s">
        <v>18</v>
      </c>
      <c r="X50" s="58" t="s">
        <v>18</v>
      </c>
      <c r="Y50" s="58"/>
      <c r="Z50" s="59">
        <f t="shared" si="3"/>
        <v>0</v>
      </c>
      <c r="AA50" s="59">
        <f t="shared" si="4"/>
        <v>0</v>
      </c>
      <c r="AB50" s="59">
        <f t="shared" si="5"/>
        <v>2000</v>
      </c>
      <c r="AC50" s="60">
        <f>①リスト!$E$3*ROUND((Z50+AA50+AB50)/1000,2)</f>
        <v>6000</v>
      </c>
      <c r="AD50" s="61">
        <f t="shared" si="6"/>
        <v>2000</v>
      </c>
    </row>
    <row r="51" spans="1:30" s="62" customFormat="1" x14ac:dyDescent="0.45">
      <c r="A51" s="83" t="s">
        <v>183</v>
      </c>
      <c r="B51" s="48" t="s">
        <v>72</v>
      </c>
      <c r="C51" s="69" t="s">
        <v>104</v>
      </c>
      <c r="D51" s="48"/>
      <c r="E51" s="49"/>
      <c r="F51" s="48"/>
      <c r="G51" s="48"/>
      <c r="H51" s="50">
        <v>2000</v>
      </c>
      <c r="I51" s="48" t="s">
        <v>61</v>
      </c>
      <c r="J51" s="51">
        <v>1</v>
      </c>
      <c r="K51" s="64">
        <v>43999</v>
      </c>
      <c r="L51" s="48" t="s">
        <v>11</v>
      </c>
      <c r="M51" s="48" t="s">
        <v>18</v>
      </c>
      <c r="N51" s="53" t="str">
        <f t="shared" si="7"/>
        <v xml:space="preserve"> </v>
      </c>
      <c r="O51" s="54" t="s">
        <v>18</v>
      </c>
      <c r="P51" s="54" t="s">
        <v>18</v>
      </c>
      <c r="Q51" s="54"/>
      <c r="R51" s="55" t="str">
        <f t="shared" si="1"/>
        <v>〇</v>
      </c>
      <c r="S51" s="56" t="s">
        <v>18</v>
      </c>
      <c r="T51" s="56" t="s">
        <v>18</v>
      </c>
      <c r="U51" s="56"/>
      <c r="V51" s="57" t="str">
        <f t="shared" si="2"/>
        <v/>
      </c>
      <c r="W51" s="58" t="s">
        <v>18</v>
      </c>
      <c r="X51" s="58" t="s">
        <v>18</v>
      </c>
      <c r="Y51" s="58"/>
      <c r="Z51" s="59">
        <f t="shared" si="3"/>
        <v>0</v>
      </c>
      <c r="AA51" s="59">
        <f t="shared" si="4"/>
        <v>2000</v>
      </c>
      <c r="AB51" s="59">
        <f t="shared" si="5"/>
        <v>0</v>
      </c>
      <c r="AC51" s="60">
        <f>①リスト!$E$3*ROUND((Z51+AA51+AB51)/1000,2)</f>
        <v>6000</v>
      </c>
      <c r="AD51" s="61">
        <f t="shared" si="6"/>
        <v>2000</v>
      </c>
    </row>
    <row r="52" spans="1:30" s="62" customFormat="1" x14ac:dyDescent="0.45">
      <c r="A52" s="83" t="s">
        <v>184</v>
      </c>
      <c r="B52" s="48" t="s">
        <v>73</v>
      </c>
      <c r="C52" s="69" t="s">
        <v>104</v>
      </c>
      <c r="D52" s="48"/>
      <c r="E52" s="49"/>
      <c r="F52" s="48"/>
      <c r="G52" s="48"/>
      <c r="H52" s="50">
        <v>2000</v>
      </c>
      <c r="I52" s="48" t="s">
        <v>61</v>
      </c>
      <c r="J52" s="51">
        <v>1</v>
      </c>
      <c r="K52" s="64">
        <v>43999</v>
      </c>
      <c r="L52" s="48" t="s">
        <v>11</v>
      </c>
      <c r="M52" s="48" t="s">
        <v>18</v>
      </c>
      <c r="N52" s="53" t="str">
        <f t="shared" si="7"/>
        <v xml:space="preserve"> </v>
      </c>
      <c r="O52" s="54" t="s">
        <v>18</v>
      </c>
      <c r="P52" s="54" t="s">
        <v>18</v>
      </c>
      <c r="Q52" s="54"/>
      <c r="R52" s="55" t="str">
        <f t="shared" si="1"/>
        <v>〇</v>
      </c>
      <c r="S52" s="56" t="s">
        <v>18</v>
      </c>
      <c r="T52" s="56" t="s">
        <v>18</v>
      </c>
      <c r="U52" s="56"/>
      <c r="V52" s="57" t="str">
        <f t="shared" si="2"/>
        <v/>
      </c>
      <c r="W52" s="58" t="s">
        <v>18</v>
      </c>
      <c r="X52" s="58" t="s">
        <v>18</v>
      </c>
      <c r="Y52" s="58"/>
      <c r="Z52" s="59">
        <f t="shared" si="3"/>
        <v>0</v>
      </c>
      <c r="AA52" s="59">
        <f t="shared" si="4"/>
        <v>2000</v>
      </c>
      <c r="AB52" s="59">
        <f t="shared" si="5"/>
        <v>0</v>
      </c>
      <c r="AC52" s="60">
        <f>①リスト!$E$3*ROUND((Z52+AA52+AB52)/1000,2)</f>
        <v>6000</v>
      </c>
      <c r="AD52" s="61">
        <f t="shared" si="6"/>
        <v>2000</v>
      </c>
    </row>
    <row r="53" spans="1:30" x14ac:dyDescent="0.45">
      <c r="I53" s="62"/>
      <c r="J53" s="65"/>
      <c r="M53" s="66"/>
      <c r="Q53" s="66"/>
      <c r="R53" s="10"/>
    </row>
    <row r="54" spans="1:30" x14ac:dyDescent="0.45">
      <c r="Q54" s="66"/>
      <c r="R54" s="10"/>
    </row>
    <row r="55" spans="1:30" x14ac:dyDescent="0.45">
      <c r="Q55" s="66"/>
      <c r="R55" s="10"/>
    </row>
    <row r="56" spans="1:30" x14ac:dyDescent="0.45">
      <c r="Q56" s="66"/>
      <c r="R56" s="10"/>
    </row>
    <row r="57" spans="1:30" x14ac:dyDescent="0.45">
      <c r="Q57" s="66"/>
      <c r="R57" s="10"/>
    </row>
    <row r="58" spans="1:30" x14ac:dyDescent="0.45">
      <c r="Q58" s="66"/>
      <c r="R58" s="10"/>
    </row>
    <row r="59" spans="1:30" x14ac:dyDescent="0.45">
      <c r="Q59" s="66"/>
      <c r="R59" s="10"/>
    </row>
    <row r="60" spans="1:30" x14ac:dyDescent="0.45">
      <c r="Q60" s="66"/>
      <c r="R60" s="10"/>
    </row>
    <row r="61" spans="1:30" x14ac:dyDescent="0.45">
      <c r="Q61" s="66"/>
      <c r="R61" s="10"/>
    </row>
    <row r="62" spans="1:30" x14ac:dyDescent="0.45">
      <c r="Q62" s="66"/>
      <c r="R62" s="10"/>
    </row>
    <row r="63" spans="1:30" x14ac:dyDescent="0.45">
      <c r="Q63" s="66"/>
      <c r="R63" s="10"/>
    </row>
    <row r="64" spans="1:30" x14ac:dyDescent="0.45">
      <c r="Q64" s="66"/>
      <c r="R64" s="10"/>
    </row>
    <row r="65" spans="17:18" x14ac:dyDescent="0.45">
      <c r="Q65" s="66"/>
      <c r="R65" s="10"/>
    </row>
    <row r="66" spans="17:18" x14ac:dyDescent="0.45">
      <c r="Q66" s="66"/>
      <c r="R66" s="10"/>
    </row>
    <row r="67" spans="17:18" x14ac:dyDescent="0.45">
      <c r="Q67" s="66"/>
      <c r="R67" s="10"/>
    </row>
    <row r="68" spans="17:18" x14ac:dyDescent="0.45">
      <c r="Q68" s="66"/>
      <c r="R68" s="10"/>
    </row>
    <row r="69" spans="17:18" x14ac:dyDescent="0.45">
      <c r="Q69" s="66"/>
      <c r="R69" s="10"/>
    </row>
    <row r="70" spans="17:18" x14ac:dyDescent="0.45">
      <c r="Q70" s="66"/>
      <c r="R70" s="10"/>
    </row>
    <row r="71" spans="17:18" x14ac:dyDescent="0.45">
      <c r="Q71" s="66"/>
      <c r="R71" s="10"/>
    </row>
    <row r="72" spans="17:18" x14ac:dyDescent="0.45">
      <c r="Q72" s="66"/>
      <c r="R72" s="10"/>
    </row>
    <row r="73" spans="17:18" x14ac:dyDescent="0.45">
      <c r="Q73" s="66"/>
      <c r="R73" s="10"/>
    </row>
    <row r="74" spans="17:18" x14ac:dyDescent="0.45">
      <c r="Q74" s="66"/>
      <c r="R74" s="10"/>
    </row>
    <row r="75" spans="17:18" x14ac:dyDescent="0.45">
      <c r="Q75" s="66"/>
      <c r="R75" s="10"/>
    </row>
    <row r="76" spans="17:18" x14ac:dyDescent="0.45">
      <c r="Q76" s="66"/>
      <c r="R76" s="10"/>
    </row>
    <row r="77" spans="17:18" x14ac:dyDescent="0.45">
      <c r="Q77" s="66"/>
      <c r="R77" s="10"/>
    </row>
    <row r="78" spans="17:18" x14ac:dyDescent="0.45">
      <c r="Q78" s="66"/>
      <c r="R78" s="10"/>
    </row>
    <row r="79" spans="17:18" x14ac:dyDescent="0.45">
      <c r="Q79" s="66"/>
      <c r="R79" s="10"/>
    </row>
    <row r="80" spans="17:18" x14ac:dyDescent="0.45">
      <c r="Q80" s="66"/>
      <c r="R80" s="10"/>
    </row>
    <row r="81" spans="17:18" x14ac:dyDescent="0.45">
      <c r="Q81" s="66"/>
      <c r="R81" s="10"/>
    </row>
    <row r="82" spans="17:18" x14ac:dyDescent="0.45">
      <c r="Q82" s="66"/>
      <c r="R82" s="10"/>
    </row>
    <row r="83" spans="17:18" x14ac:dyDescent="0.45">
      <c r="Q83" s="66"/>
      <c r="R83" s="10"/>
    </row>
    <row r="84" spans="17:18" x14ac:dyDescent="0.45">
      <c r="Q84" s="66"/>
      <c r="R84" s="10"/>
    </row>
    <row r="85" spans="17:18" x14ac:dyDescent="0.45">
      <c r="Q85" s="66"/>
      <c r="R85" s="10"/>
    </row>
    <row r="86" spans="17:18" x14ac:dyDescent="0.45">
      <c r="Q86" s="66"/>
      <c r="R86" s="10"/>
    </row>
    <row r="87" spans="17:18" x14ac:dyDescent="0.45">
      <c r="Q87" s="66"/>
      <c r="R87" s="10"/>
    </row>
    <row r="88" spans="17:18" x14ac:dyDescent="0.45">
      <c r="Q88" s="66"/>
      <c r="R88" s="10"/>
    </row>
    <row r="89" spans="17:18" x14ac:dyDescent="0.45">
      <c r="Q89" s="66"/>
      <c r="R89" s="10"/>
    </row>
    <row r="90" spans="17:18" x14ac:dyDescent="0.45">
      <c r="Q90" s="66"/>
      <c r="R90" s="10"/>
    </row>
    <row r="91" spans="17:18" x14ac:dyDescent="0.45">
      <c r="Q91" s="66"/>
      <c r="R91" s="10"/>
    </row>
    <row r="92" spans="17:18" x14ac:dyDescent="0.45">
      <c r="Q92" s="66"/>
      <c r="R92" s="10"/>
    </row>
    <row r="93" spans="17:18" x14ac:dyDescent="0.45">
      <c r="Q93" s="66"/>
      <c r="R93" s="10"/>
    </row>
    <row r="94" spans="17:18" x14ac:dyDescent="0.45">
      <c r="Q94" s="66"/>
      <c r="R94" s="10"/>
    </row>
    <row r="95" spans="17:18" x14ac:dyDescent="0.45">
      <c r="Q95" s="66"/>
      <c r="R95" s="10"/>
    </row>
    <row r="96" spans="17:18" x14ac:dyDescent="0.45">
      <c r="Q96" s="66"/>
      <c r="R96" s="10"/>
    </row>
    <row r="97" spans="17:18" x14ac:dyDescent="0.45">
      <c r="Q97" s="66"/>
      <c r="R97" s="10"/>
    </row>
    <row r="98" spans="17:18" x14ac:dyDescent="0.45">
      <c r="Q98" s="66"/>
      <c r="R98" s="10"/>
    </row>
    <row r="99" spans="17:18" x14ac:dyDescent="0.45">
      <c r="Q99" s="66"/>
      <c r="R99" s="10"/>
    </row>
    <row r="100" spans="17:18" x14ac:dyDescent="0.45">
      <c r="Q100" s="66"/>
      <c r="R100" s="10"/>
    </row>
    <row r="101" spans="17:18" x14ac:dyDescent="0.45">
      <c r="Q101" s="66"/>
      <c r="R101" s="10"/>
    </row>
    <row r="102" spans="17:18" x14ac:dyDescent="0.45">
      <c r="Q102" s="66"/>
      <c r="R102" s="10"/>
    </row>
    <row r="103" spans="17:18" x14ac:dyDescent="0.45">
      <c r="Q103" s="66"/>
      <c r="R103" s="10"/>
    </row>
    <row r="104" spans="17:18" x14ac:dyDescent="0.45">
      <c r="Q104" s="66"/>
      <c r="R104" s="10"/>
    </row>
    <row r="105" spans="17:18" x14ac:dyDescent="0.45">
      <c r="Q105" s="66"/>
      <c r="R105" s="10"/>
    </row>
    <row r="106" spans="17:18" x14ac:dyDescent="0.45">
      <c r="Q106" s="66"/>
      <c r="R106" s="10"/>
    </row>
    <row r="107" spans="17:18" x14ac:dyDescent="0.45">
      <c r="Q107" s="66"/>
      <c r="R107" s="10"/>
    </row>
    <row r="108" spans="17:18" x14ac:dyDescent="0.45">
      <c r="Q108" s="66"/>
      <c r="R108" s="10"/>
    </row>
    <row r="109" spans="17:18" x14ac:dyDescent="0.45">
      <c r="Q109" s="66"/>
      <c r="R109" s="10"/>
    </row>
    <row r="110" spans="17:18" x14ac:dyDescent="0.45">
      <c r="Q110" s="66"/>
      <c r="R110" s="10"/>
    </row>
    <row r="111" spans="17:18" x14ac:dyDescent="0.45">
      <c r="Q111" s="66"/>
      <c r="R111" s="10"/>
    </row>
    <row r="112" spans="17:18" x14ac:dyDescent="0.45">
      <c r="Q112" s="66"/>
      <c r="R112" s="10"/>
    </row>
    <row r="113" spans="17:18" x14ac:dyDescent="0.45">
      <c r="Q113" s="66"/>
      <c r="R113" s="10"/>
    </row>
  </sheetData>
  <autoFilter ref="A2:AD52"/>
  <phoneticPr fontId="1"/>
  <pageMargins left="0.2" right="0.21" top="0.75" bottom="0.16" header="0.3" footer="0.3"/>
  <pageSetup paperSize="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①リスト!$C$3:$C$4</xm:f>
          </x14:formula1>
          <xm:sqref>L3:L52</xm:sqref>
        </x14:dataValidation>
        <x14:dataValidation type="list" allowBlank="1" showInputMessage="1" showErrorMessage="1">
          <x14:formula1>
            <xm:f>①リスト!$A$3:$A$30</xm:f>
          </x14:formula1>
          <xm:sqref>C3:C52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R8" sqref="R8"/>
    </sheetView>
  </sheetViews>
  <sheetFormatPr defaultRowHeight="15" x14ac:dyDescent="0.25"/>
  <cols>
    <col min="1" max="1" width="4.7109375" customWidth="1"/>
    <col min="2" max="2" width="2.7109375" customWidth="1"/>
    <col min="3" max="3" width="4.7109375" customWidth="1"/>
    <col min="4" max="4" width="2.7109375" customWidth="1"/>
    <col min="5" max="5" width="4.7109375" customWidth="1"/>
    <col min="6" max="6" width="2.7109375" customWidth="1"/>
    <col min="7" max="7" width="9.7109375" customWidth="1"/>
    <col min="8" max="8" width="13.7109375" customWidth="1"/>
    <col min="9" max="9" width="6.7109375" customWidth="1"/>
    <col min="10" max="10" width="11.7109375" customWidth="1"/>
    <col min="11" max="11" width="16.7109375" customWidth="1"/>
    <col min="12" max="12" width="13.7109375" customWidth="1"/>
    <col min="13" max="13" width="3.42578125" customWidth="1"/>
  </cols>
  <sheetData>
    <row r="1" spans="1:18" s="1" customFormat="1" ht="42" customHeight="1" x14ac:dyDescent="0.25">
      <c r="A1" s="87" t="s">
        <v>86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14"/>
      <c r="N1" s="14"/>
    </row>
    <row r="2" spans="1:18" s="1" customFormat="1" ht="24.95" customHeight="1" x14ac:dyDescent="0.25">
      <c r="A2" s="72" t="s">
        <v>103</v>
      </c>
      <c r="B2" s="72"/>
      <c r="C2" s="72"/>
      <c r="D2" s="72"/>
      <c r="E2" s="72"/>
      <c r="F2" s="72"/>
      <c r="G2" s="72"/>
      <c r="H2" s="72"/>
      <c r="I2" s="2" t="s">
        <v>82</v>
      </c>
      <c r="J2" s="2"/>
      <c r="K2" s="88" t="s">
        <v>120</v>
      </c>
      <c r="L2" s="88"/>
      <c r="M2" s="3"/>
      <c r="N2" s="3"/>
      <c r="O2" s="3"/>
      <c r="P2" s="3"/>
      <c r="Q2" s="3"/>
      <c r="R2" s="3"/>
    </row>
    <row r="3" spans="1:18" s="1" customFormat="1" ht="24.95" customHeight="1" x14ac:dyDescent="0.25">
      <c r="A3" s="29"/>
      <c r="B3" s="29"/>
      <c r="C3" s="29"/>
      <c r="D3" s="29"/>
      <c r="E3" s="29"/>
      <c r="F3" s="29"/>
      <c r="G3" s="29"/>
      <c r="H3" s="29"/>
      <c r="I3" s="2"/>
      <c r="J3" s="2"/>
      <c r="K3" s="30"/>
      <c r="L3" s="30"/>
      <c r="M3" s="3"/>
      <c r="N3" s="3"/>
      <c r="O3" s="3"/>
      <c r="P3" s="3"/>
      <c r="Q3" s="3"/>
      <c r="R3" s="3"/>
    </row>
    <row r="4" spans="1:18" s="1" customFormat="1" ht="24.95" customHeight="1" x14ac:dyDescent="0.25">
      <c r="A4" s="4"/>
      <c r="B4" s="4"/>
      <c r="C4" s="4"/>
      <c r="D4" s="4"/>
      <c r="E4" s="4"/>
      <c r="F4" s="4"/>
      <c r="G4" s="4"/>
      <c r="H4" s="2"/>
      <c r="I4" s="2"/>
      <c r="J4" s="91" t="s">
        <v>107</v>
      </c>
      <c r="K4" s="91"/>
      <c r="L4" s="91"/>
      <c r="M4" s="3"/>
      <c r="N4" s="3"/>
      <c r="O4" s="3"/>
      <c r="P4" s="3"/>
      <c r="Q4" s="3"/>
      <c r="R4" s="3"/>
    </row>
    <row r="5" spans="1:18" s="1" customFormat="1" ht="24.95" customHeight="1" x14ac:dyDescent="0.25">
      <c r="H5" s="4"/>
      <c r="I5" s="4"/>
      <c r="J5" s="4"/>
      <c r="K5" s="4"/>
      <c r="L5" s="12" t="s">
        <v>108</v>
      </c>
      <c r="M5" s="3"/>
      <c r="N5" s="3"/>
      <c r="O5" s="3"/>
      <c r="P5" s="3"/>
      <c r="Q5" s="3"/>
      <c r="R5" s="3"/>
    </row>
    <row r="6" spans="1:18" s="1" customFormat="1" ht="24.95" customHeight="1" x14ac:dyDescent="0.25">
      <c r="H6" s="4"/>
      <c r="I6" s="4"/>
      <c r="J6" s="4"/>
      <c r="K6" s="4"/>
      <c r="L6" s="13" t="s">
        <v>109</v>
      </c>
      <c r="M6" s="3"/>
      <c r="N6" s="3"/>
      <c r="O6" s="3"/>
      <c r="P6" s="3"/>
      <c r="Q6" s="3"/>
      <c r="R6" s="3"/>
    </row>
    <row r="7" spans="1:18" s="1" customFormat="1" ht="9" customHeight="1" x14ac:dyDescent="0.25">
      <c r="H7" s="4"/>
      <c r="I7" s="4"/>
      <c r="J7" s="4"/>
      <c r="K7" s="4"/>
      <c r="L7" s="13"/>
      <c r="M7" s="3"/>
      <c r="N7" s="3"/>
      <c r="O7" s="3"/>
      <c r="P7" s="3"/>
      <c r="Q7" s="3"/>
      <c r="R7" s="3"/>
    </row>
    <row r="8" spans="1:18" s="1" customFormat="1" ht="24.95" customHeight="1" x14ac:dyDescent="0.25">
      <c r="A8" s="4" t="s">
        <v>88</v>
      </c>
      <c r="B8" s="4"/>
      <c r="C8" s="4"/>
      <c r="D8" s="4"/>
      <c r="E8" s="4"/>
      <c r="F8" s="4"/>
      <c r="G8" s="4"/>
      <c r="H8" s="2"/>
      <c r="I8" s="2"/>
      <c r="J8" s="2"/>
      <c r="K8" s="2"/>
      <c r="L8" s="2"/>
      <c r="M8" s="3"/>
      <c r="N8" s="3"/>
      <c r="O8" s="3"/>
      <c r="P8" s="3"/>
      <c r="Q8" s="3"/>
      <c r="R8" s="3"/>
    </row>
    <row r="9" spans="1:18" s="1" customFormat="1" ht="24.95" customHeight="1" x14ac:dyDescent="0.25">
      <c r="A9" s="4" t="s">
        <v>89</v>
      </c>
      <c r="B9" s="4"/>
      <c r="C9" s="4"/>
      <c r="D9" s="4"/>
      <c r="E9" s="4"/>
      <c r="F9" s="4"/>
      <c r="G9" s="4"/>
      <c r="H9" s="4"/>
      <c r="I9" s="4"/>
      <c r="J9" s="4"/>
      <c r="K9" s="4"/>
      <c r="L9" s="2"/>
      <c r="M9" s="3"/>
      <c r="N9" s="3"/>
      <c r="O9" s="3"/>
      <c r="P9" s="3"/>
      <c r="Q9" s="3"/>
      <c r="R9" s="3"/>
    </row>
    <row r="10" spans="1:18" s="1" customFormat="1" ht="24.9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2"/>
      <c r="M10" s="3"/>
      <c r="N10" s="3"/>
      <c r="O10" s="3"/>
      <c r="P10" s="3"/>
      <c r="Q10" s="3"/>
      <c r="R10" s="3"/>
    </row>
    <row r="11" spans="1:18" s="1" customFormat="1" ht="27.75" customHeight="1" x14ac:dyDescent="0.25">
      <c r="A11" s="27" t="s">
        <v>91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3"/>
      <c r="N11" s="3"/>
      <c r="O11" s="3"/>
      <c r="P11" s="3"/>
      <c r="Q11" s="3"/>
      <c r="R11" s="3"/>
    </row>
    <row r="12" spans="1:18" s="1" customFormat="1" ht="24.95" customHeight="1" x14ac:dyDescent="0.25">
      <c r="A12" s="89" t="s">
        <v>98</v>
      </c>
      <c r="B12" s="89"/>
      <c r="C12" s="89"/>
      <c r="D12" s="89"/>
      <c r="E12" s="89"/>
      <c r="F12" s="89"/>
      <c r="G12" s="89"/>
      <c r="H12" s="28" t="s">
        <v>92</v>
      </c>
      <c r="I12" s="28" t="s">
        <v>93</v>
      </c>
      <c r="J12" s="28" t="s">
        <v>97</v>
      </c>
      <c r="K12" s="89" t="s">
        <v>101</v>
      </c>
      <c r="L12" s="89"/>
      <c r="M12" s="3"/>
      <c r="N12" s="3"/>
      <c r="O12" s="3"/>
      <c r="P12" s="3"/>
      <c r="Q12" s="3"/>
      <c r="R12" s="3"/>
    </row>
    <row r="13" spans="1:18" s="1" customFormat="1" ht="24.95" customHeight="1" x14ac:dyDescent="0.25">
      <c r="A13" s="2" t="s">
        <v>94</v>
      </c>
      <c r="B13" s="2"/>
      <c r="C13" s="2"/>
      <c r="D13" s="2"/>
      <c r="E13" s="2"/>
      <c r="F13" s="2"/>
      <c r="G13" s="2"/>
      <c r="H13" s="6">
        <f>SUMIFS(②明細!AD3:AD52,②明細!C3:C52,A2)</f>
        <v>90000</v>
      </c>
      <c r="I13" s="11" t="s">
        <v>87</v>
      </c>
      <c r="J13" s="7">
        <f>①リスト!E3</f>
        <v>3000</v>
      </c>
      <c r="K13" s="90">
        <f>ROUNDDOWN(H13/1000,3)*J13</f>
        <v>270000</v>
      </c>
      <c r="L13" s="90"/>
      <c r="M13" s="3"/>
      <c r="N13" s="3"/>
      <c r="O13" s="3"/>
      <c r="P13" s="3"/>
      <c r="Q13" s="3"/>
      <c r="R13" s="3"/>
    </row>
    <row r="14" spans="1:18" s="1" customFormat="1" ht="24.95" customHeight="1" x14ac:dyDescent="0.25">
      <c r="A14" s="16"/>
      <c r="B14" s="16"/>
      <c r="C14" s="16"/>
      <c r="D14" s="16"/>
      <c r="E14" s="16"/>
      <c r="F14" s="16"/>
      <c r="G14" s="16"/>
      <c r="H14" s="17"/>
      <c r="I14" s="16"/>
      <c r="J14" s="18"/>
      <c r="K14" s="18"/>
      <c r="L14" s="19"/>
      <c r="M14" s="3"/>
      <c r="N14" s="3"/>
      <c r="O14" s="3"/>
      <c r="P14" s="3"/>
      <c r="Q14" s="3"/>
      <c r="R14" s="3"/>
    </row>
    <row r="15" spans="1:18" s="1" customFormat="1" ht="24.95" customHeight="1" x14ac:dyDescent="0.25">
      <c r="A15" s="2"/>
      <c r="B15" s="2"/>
      <c r="C15" s="2"/>
      <c r="D15" s="2"/>
      <c r="E15" s="2"/>
      <c r="F15" s="2"/>
      <c r="G15" s="2"/>
      <c r="H15" s="8"/>
      <c r="I15" s="2"/>
      <c r="J15" s="7"/>
      <c r="K15" s="7"/>
      <c r="L15" s="5"/>
      <c r="M15" s="3"/>
      <c r="N15" s="3"/>
      <c r="O15" s="3"/>
      <c r="P15" s="3"/>
      <c r="Q15" s="3"/>
      <c r="R15" s="3"/>
    </row>
    <row r="16" spans="1:18" s="1" customFormat="1" ht="24.95" customHeight="1" x14ac:dyDescent="0.25">
      <c r="A16" s="16"/>
      <c r="B16" s="16"/>
      <c r="C16" s="16"/>
      <c r="D16" s="16"/>
      <c r="E16" s="16"/>
      <c r="F16" s="16"/>
      <c r="G16" s="16"/>
      <c r="H16" s="17"/>
      <c r="I16" s="16"/>
      <c r="J16" s="18"/>
      <c r="K16" s="18"/>
      <c r="L16" s="20"/>
      <c r="M16" s="3"/>
      <c r="N16" s="3"/>
      <c r="O16" s="3"/>
      <c r="P16" s="3"/>
      <c r="Q16" s="3"/>
      <c r="R16" s="3"/>
    </row>
    <row r="17" spans="1:18" s="1" customFormat="1" ht="24.95" customHeight="1" x14ac:dyDescent="0.25">
      <c r="A17" s="2"/>
      <c r="B17" s="2"/>
      <c r="C17" s="2"/>
      <c r="D17" s="2"/>
      <c r="E17" s="2"/>
      <c r="F17" s="2"/>
      <c r="G17" s="2"/>
      <c r="H17" s="9"/>
      <c r="I17" s="9"/>
      <c r="J17" s="9"/>
      <c r="K17" s="5"/>
      <c r="L17" s="5"/>
      <c r="M17" s="3"/>
      <c r="N17" s="3"/>
      <c r="O17" s="3"/>
      <c r="P17" s="3"/>
      <c r="Q17" s="3"/>
      <c r="R17" s="3"/>
    </row>
    <row r="18" spans="1:18" s="1" customFormat="1" ht="24.95" customHeight="1" x14ac:dyDescent="0.25">
      <c r="A18" s="16"/>
      <c r="B18" s="16"/>
      <c r="C18" s="16"/>
      <c r="D18" s="16"/>
      <c r="E18" s="16"/>
      <c r="F18" s="16"/>
      <c r="G18" s="16"/>
      <c r="H18" s="17"/>
      <c r="I18" s="16"/>
      <c r="J18" s="18"/>
      <c r="K18" s="18"/>
      <c r="L18" s="19"/>
      <c r="M18" s="3"/>
      <c r="N18" s="3"/>
      <c r="O18" s="3"/>
      <c r="P18" s="3"/>
      <c r="Q18" s="3"/>
      <c r="R18" s="3"/>
    </row>
    <row r="19" spans="1:18" s="1" customFormat="1" ht="24.95" customHeight="1" x14ac:dyDescent="0.25">
      <c r="A19" s="2"/>
      <c r="B19" s="2"/>
      <c r="C19" s="2"/>
      <c r="D19" s="2"/>
      <c r="E19" s="2"/>
      <c r="F19" s="2"/>
      <c r="G19" s="2"/>
      <c r="H19" s="8"/>
      <c r="I19" s="2"/>
      <c r="J19" s="7"/>
      <c r="K19" s="7"/>
      <c r="L19" s="5"/>
      <c r="M19" s="3"/>
      <c r="N19" s="3"/>
      <c r="O19" s="3"/>
      <c r="P19" s="3"/>
      <c r="Q19" s="3"/>
      <c r="R19" s="3"/>
    </row>
    <row r="20" spans="1:18" s="1" customFormat="1" ht="24.95" customHeight="1" x14ac:dyDescent="0.25">
      <c r="A20" s="15" t="s">
        <v>90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3"/>
      <c r="N20" s="3"/>
      <c r="O20" s="3"/>
      <c r="P20" s="3"/>
      <c r="Q20" s="3"/>
      <c r="R20" s="3"/>
    </row>
    <row r="21" spans="1:18" s="1" customFormat="1" ht="6.7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3"/>
      <c r="N21" s="3"/>
      <c r="O21" s="3"/>
      <c r="P21" s="3"/>
      <c r="Q21" s="3"/>
      <c r="R21" s="3"/>
    </row>
    <row r="22" spans="1:18" s="1" customFormat="1" ht="24.95" customHeight="1" x14ac:dyDescent="0.25">
      <c r="B22" s="2" t="s">
        <v>99</v>
      </c>
      <c r="C22" s="2"/>
      <c r="D22" s="2" t="s">
        <v>100</v>
      </c>
      <c r="E22" s="2"/>
      <c r="F22" s="2" t="s">
        <v>121</v>
      </c>
      <c r="G22" s="2"/>
      <c r="H22" s="9"/>
      <c r="I22" s="9"/>
      <c r="J22" s="2"/>
      <c r="K22" s="21" t="s">
        <v>102</v>
      </c>
      <c r="L22" s="22">
        <f>K13</f>
        <v>270000</v>
      </c>
      <c r="M22" s="3"/>
      <c r="N22" s="3"/>
      <c r="O22" s="3"/>
      <c r="P22" s="3"/>
      <c r="Q22" s="3"/>
      <c r="R22" s="3"/>
    </row>
    <row r="23" spans="1:18" s="1" customFormat="1" ht="24.95" customHeight="1" x14ac:dyDescent="0.25">
      <c r="A23" s="2"/>
      <c r="B23" s="2"/>
      <c r="C23" s="2"/>
      <c r="D23" s="2"/>
      <c r="E23" s="2"/>
      <c r="F23" s="2"/>
      <c r="G23" s="2"/>
      <c r="H23" s="9"/>
      <c r="I23" s="9"/>
      <c r="J23" s="2"/>
      <c r="K23" s="23" t="s">
        <v>95</v>
      </c>
      <c r="L23" s="24">
        <f>ROUND(L22*0.1,1)</f>
        <v>27000</v>
      </c>
      <c r="M23" s="3"/>
      <c r="N23" s="3"/>
      <c r="O23" s="3"/>
      <c r="P23" s="3"/>
      <c r="Q23" s="3"/>
      <c r="R23" s="2"/>
    </row>
    <row r="24" spans="1:18" s="1" customFormat="1" ht="24.9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5" t="s">
        <v>96</v>
      </c>
      <c r="L24" s="26">
        <f>L22+L23</f>
        <v>297000</v>
      </c>
      <c r="M24" s="3"/>
      <c r="N24" s="3"/>
      <c r="O24" s="3"/>
      <c r="P24" s="3"/>
      <c r="Q24" s="3"/>
      <c r="R24" s="3"/>
    </row>
    <row r="25" spans="1:18" ht="24.95" customHeight="1" x14ac:dyDescent="0.45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10"/>
      <c r="N25" s="10"/>
      <c r="O25" s="10"/>
      <c r="P25" s="10"/>
      <c r="Q25" s="10"/>
      <c r="R25" s="10"/>
    </row>
    <row r="26" spans="1:18" ht="18.75" x14ac:dyDescent="0.45">
      <c r="A26" s="10"/>
      <c r="B26" s="10"/>
      <c r="C26" s="10"/>
      <c r="D26" s="10"/>
      <c r="E26" s="10"/>
      <c r="F26" s="10"/>
      <c r="G26" s="10"/>
      <c r="H26" s="10"/>
      <c r="I26" s="10"/>
      <c r="J26" s="10"/>
      <c r="M26" s="10"/>
      <c r="N26" s="10"/>
      <c r="O26" s="10"/>
      <c r="P26" s="10"/>
      <c r="Q26" s="10"/>
      <c r="R26" s="10"/>
    </row>
    <row r="27" spans="1:18" ht="18.75" x14ac:dyDescent="0.45">
      <c r="A27" s="10"/>
      <c r="B27" s="10"/>
      <c r="C27" s="10"/>
      <c r="D27" s="10"/>
      <c r="E27" s="10"/>
      <c r="F27" s="10"/>
      <c r="G27" s="10"/>
      <c r="H27" s="10"/>
      <c r="I27" s="10"/>
      <c r="J27" s="10"/>
      <c r="M27" s="10"/>
      <c r="N27" s="10"/>
      <c r="O27" s="10"/>
      <c r="P27" s="10"/>
      <c r="Q27" s="10"/>
      <c r="R27" s="10"/>
    </row>
    <row r="28" spans="1:18" ht="18.75" x14ac:dyDescent="0.4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ht="18.75" x14ac:dyDescent="0.4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</sheetData>
  <mergeCells count="6">
    <mergeCell ref="A1:L1"/>
    <mergeCell ref="K2:L2"/>
    <mergeCell ref="K12:L12"/>
    <mergeCell ref="K13:L13"/>
    <mergeCell ref="A12:G12"/>
    <mergeCell ref="J4:L4"/>
  </mergeCells>
  <phoneticPr fontId="1"/>
  <pageMargins left="0.46" right="0.16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①リスト!$A$3:$A$20</xm:f>
          </x14:formula1>
          <xm:sqref>A2:G3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目的・活用手順</vt:lpstr>
      <vt:lpstr>①リスト</vt:lpstr>
      <vt:lpstr>②明細</vt:lpstr>
      <vt:lpstr>③請求書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masu桝谷　優子　３　本所耕総対部中四山口課</dc:creator>
  <cp:lastModifiedBy>doi 土井　研一　３　本所耕総対部スマ農推課</cp:lastModifiedBy>
  <cp:lastPrinted>2021-04-28T08:13:48Z</cp:lastPrinted>
  <dcterms:created xsi:type="dcterms:W3CDTF">2020-05-01T00:30:25Z</dcterms:created>
  <dcterms:modified xsi:type="dcterms:W3CDTF">2021-07-06T05:34:11Z</dcterms:modified>
</cp:coreProperties>
</file>